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200" windowHeight="7515"/>
  </bookViews>
  <sheets>
    <sheet name="RAD" sheetId="1" r:id="rId1"/>
  </sheets>
  <definedNames>
    <definedName name="_xlnm._FilterDatabase" localSheetId="0" hidden="1">RAD!$B$5:$F$58</definedName>
  </definedNames>
  <calcPr calcId="125725" concurrentCalc="0"/>
</workbook>
</file>

<file path=xl/calcChain.xml><?xml version="1.0" encoding="utf-8"?>
<calcChain xmlns="http://schemas.openxmlformats.org/spreadsheetml/2006/main">
  <c r="L18" i="1"/>
  <c r="L20"/>
  <c r="L19"/>
  <c r="L17"/>
  <c r="L16"/>
  <c r="L15"/>
  <c r="L14"/>
  <c r="L13"/>
  <c r="L12"/>
  <c r="L62"/>
  <c r="L61"/>
  <c r="L52"/>
  <c r="L33"/>
  <c r="L23"/>
  <c r="L21"/>
  <c r="L58"/>
  <c r="L69"/>
  <c r="L102"/>
  <c r="L103"/>
  <c r="L106"/>
  <c r="L126"/>
  <c r="L135"/>
  <c r="L136"/>
  <c r="L139"/>
  <c r="L149"/>
  <c r="L160"/>
  <c r="L150"/>
  <c r="L145"/>
  <c r="L169"/>
  <c r="L63"/>
  <c r="L138"/>
  <c r="L167"/>
  <c r="L170"/>
  <c r="L165"/>
  <c r="L159"/>
  <c r="L158"/>
  <c r="L157"/>
  <c r="L154"/>
  <c r="L153"/>
  <c r="L152"/>
  <c r="L137"/>
  <c r="L134"/>
  <c r="L133"/>
  <c r="L132"/>
  <c r="L131"/>
  <c r="L125"/>
  <c r="L124"/>
  <c r="L123"/>
  <c r="L122"/>
  <c r="L121"/>
  <c r="L120"/>
  <c r="L119"/>
  <c r="L118"/>
  <c r="L117"/>
  <c r="L116"/>
  <c r="L115"/>
  <c r="L114"/>
  <c r="L113"/>
  <c r="L112"/>
  <c r="L111"/>
  <c r="L110"/>
  <c r="L109"/>
  <c r="L108"/>
  <c r="L105"/>
  <c r="L104"/>
  <c r="L101"/>
  <c r="L100"/>
  <c r="L99"/>
  <c r="L98"/>
  <c r="L97"/>
  <c r="L96"/>
  <c r="L94"/>
  <c r="L93"/>
  <c r="L92"/>
  <c r="L91"/>
  <c r="L90"/>
  <c r="L89"/>
  <c r="L88"/>
  <c r="L87"/>
  <c r="L86"/>
  <c r="L85"/>
  <c r="L84"/>
  <c r="L83"/>
  <c r="L82"/>
  <c r="L81"/>
  <c r="L80"/>
  <c r="L79"/>
  <c r="L78"/>
  <c r="L77"/>
  <c r="L76"/>
  <c r="L75"/>
  <c r="L74"/>
  <c r="L73"/>
  <c r="L70"/>
  <c r="L68"/>
  <c r="L67"/>
  <c r="L55"/>
  <c r="L53"/>
  <c r="L51"/>
  <c r="L50"/>
  <c r="L49"/>
  <c r="L48"/>
  <c r="L47"/>
  <c r="L43"/>
  <c r="L42"/>
  <c r="L41"/>
  <c r="L40"/>
  <c r="L39"/>
  <c r="L38"/>
  <c r="L35"/>
  <c r="L34"/>
  <c r="L32"/>
  <c r="L31"/>
  <c r="L30"/>
  <c r="L29"/>
  <c r="L28"/>
  <c r="L27"/>
  <c r="L26"/>
  <c r="L25"/>
  <c r="L24"/>
  <c r="L166"/>
  <c r="L164"/>
  <c r="L163"/>
  <c r="L162"/>
  <c r="L161"/>
  <c r="L156"/>
  <c r="L155"/>
  <c r="L151"/>
  <c r="L148"/>
  <c r="L147"/>
  <c r="L146"/>
  <c r="L144"/>
  <c r="L143"/>
  <c r="L142"/>
  <c r="L130"/>
  <c r="L129"/>
  <c r="L128"/>
  <c r="L127"/>
  <c r="L95"/>
  <c r="L72"/>
  <c r="L71"/>
  <c r="L66"/>
  <c r="L65"/>
  <c r="L57"/>
  <c r="L56"/>
  <c r="L54"/>
  <c r="L46"/>
  <c r="L45"/>
  <c r="L44"/>
  <c r="L37"/>
  <c r="L36"/>
  <c r="L22"/>
  <c r="D162"/>
  <c r="D21"/>
  <c r="D24"/>
  <c r="D25"/>
  <c r="D26"/>
  <c r="D27"/>
  <c r="D28"/>
  <c r="D29"/>
  <c r="D31"/>
  <c r="D32"/>
  <c r="D36"/>
  <c r="D33"/>
  <c r="D34"/>
  <c r="D37"/>
  <c r="D35"/>
  <c r="D47"/>
  <c r="D49"/>
  <c r="D52"/>
  <c r="D50"/>
  <c r="D53"/>
  <c r="D51"/>
  <c r="D77"/>
  <c r="D78"/>
  <c r="D79"/>
  <c r="D86"/>
  <c r="D105"/>
  <c r="D138"/>
  <c r="D150"/>
  <c r="D159"/>
  <c r="D167"/>
  <c r="D151"/>
  <c r="D63"/>
  <c r="D82"/>
  <c r="D85"/>
  <c r="D81"/>
  <c r="D84"/>
  <c r="D80"/>
  <c r="D83"/>
</calcChain>
</file>

<file path=xl/sharedStrings.xml><?xml version="1.0" encoding="utf-8"?>
<sst xmlns="http://schemas.openxmlformats.org/spreadsheetml/2006/main" count="794" uniqueCount="479">
  <si>
    <t xml:space="preserve">Dimensão </t>
  </si>
  <si>
    <t>Ensino</t>
  </si>
  <si>
    <t>Pesquisa</t>
  </si>
  <si>
    <t>Extensão</t>
  </si>
  <si>
    <t>Organização de evento científico</t>
  </si>
  <si>
    <t>Participação em evento científico</t>
  </si>
  <si>
    <t>Publicação de resumo em evento científico</t>
  </si>
  <si>
    <t>Premiação de trabalho científico ou literário</t>
  </si>
  <si>
    <t>Premiação de trabalho técnico, cultural e esportivo</t>
  </si>
  <si>
    <t>Publicação de trabalho completo em evento científico</t>
  </si>
  <si>
    <t>Publicação de resumo expandido em evento científico</t>
  </si>
  <si>
    <t>Gestão</t>
  </si>
  <si>
    <t>Excludentes</t>
  </si>
  <si>
    <t>Líder de grupo de pesquisa cadastrado no CNPq e certificado pela UPE</t>
  </si>
  <si>
    <t>Participação em conselho editorial</t>
  </si>
  <si>
    <t>Sim/Não</t>
  </si>
  <si>
    <t>Contador</t>
  </si>
  <si>
    <t>Tipo</t>
  </si>
  <si>
    <t>Publicação científica em periódico indexado - qualis C ou sem qualis</t>
  </si>
  <si>
    <t>Publicação técnica e artística em periódico não indexado</t>
  </si>
  <si>
    <t>Participação em banca de avaliação em evento científico</t>
  </si>
  <si>
    <t>Participação em conselho editorial de periódico de extensão</t>
  </si>
  <si>
    <t>Forma de Avaliação</t>
  </si>
  <si>
    <t>Coordenação de laboratórios didáticos, de informática ou de ensino</t>
  </si>
  <si>
    <t>Orientação concluída de iniciação científica aprovada em edital, bolsista ou voluntário</t>
  </si>
  <si>
    <t>CÁLCULO DA PONTUAÇÃO FINAL</t>
  </si>
  <si>
    <t>CRITÉRIOS DE DESEMPATE</t>
  </si>
  <si>
    <t>Publicação científica em periódico indexado - qualis A2</t>
  </si>
  <si>
    <t>Publicação científica em periódico indexado - qualis A1</t>
  </si>
  <si>
    <t>Publicação científica em periódico indexado - qualis B1</t>
  </si>
  <si>
    <t>Publicação científica em periódico indexado - qualis B2</t>
  </si>
  <si>
    <t>Publicação científica em periódico indexado - qualis B3</t>
  </si>
  <si>
    <t>Publicação científica em periódico indexado - qualis B4</t>
  </si>
  <si>
    <t>Publicação científica em periódico indexado - qualis B5</t>
  </si>
  <si>
    <t>Depósito de patente</t>
  </si>
  <si>
    <t>Registro de patente</t>
  </si>
  <si>
    <t>Participação em evento de extensão</t>
  </si>
  <si>
    <t>Publicação de trabalho completo em evento de extensão</t>
  </si>
  <si>
    <t>Publicação de resumo expandido em evento de extensão</t>
  </si>
  <si>
    <t>Publicação de resumo em evento de extensão</t>
  </si>
  <si>
    <t>Gerência vinculada à coordenação de gestão central</t>
  </si>
  <si>
    <t>Produção de vídeo aulas, desde que certificada pela UPE ou como parte de projetos em órgãos de fomento</t>
  </si>
  <si>
    <t>Docente em Formação sem afastamento, níveis mestrado ou doutorado</t>
  </si>
  <si>
    <t>Bolsista de Produtividade em Pesquisa (PQ) ou de Produtividade em Desenvolvimento Tecnológico e Extensão Inovadora (DT) do CNPq</t>
  </si>
  <si>
    <t>Representação Sindical</t>
  </si>
  <si>
    <r>
      <t xml:space="preserve">Participação como avaliador </t>
    </r>
    <r>
      <rPr>
        <i/>
        <sz val="11"/>
        <rFont val="Calibri"/>
        <family val="2"/>
      </rPr>
      <t xml:space="preserve">ad hoc </t>
    </r>
    <r>
      <rPr>
        <sz val="11"/>
        <rFont val="Calibri"/>
        <family val="2"/>
      </rPr>
      <t>em projetos de ensino</t>
    </r>
  </si>
  <si>
    <t>Apresentação de trabalho, palestra ou mesa redonda em evento científico</t>
  </si>
  <si>
    <t>Ministrante de curso ou minicurso em evento científico</t>
  </si>
  <si>
    <t>Ministrante de curso ou minicurso em evento de extensão</t>
  </si>
  <si>
    <t>Apresentação de trabalho, palestra ou mesa redonda em evento de extensão</t>
  </si>
  <si>
    <t>Máximo 10</t>
  </si>
  <si>
    <t>Orientação de monitoria de componente curricular ou módulo, desde que selecionado em edital da unidade</t>
  </si>
  <si>
    <t>Participação em comissão de avaliação de projetos de extensão</t>
  </si>
  <si>
    <t>1.1</t>
  </si>
  <si>
    <t>1.2</t>
  </si>
  <si>
    <t>1.3</t>
  </si>
  <si>
    <t>1.4</t>
  </si>
  <si>
    <t>1.5</t>
  </si>
  <si>
    <t>1.6</t>
  </si>
  <si>
    <t>1.7</t>
  </si>
  <si>
    <t>1.10</t>
  </si>
  <si>
    <t>1.11</t>
  </si>
  <si>
    <t>1.12</t>
  </si>
  <si>
    <t>1.13</t>
  </si>
  <si>
    <t>1.14</t>
  </si>
  <si>
    <t>1.15</t>
  </si>
  <si>
    <t>1.16</t>
  </si>
  <si>
    <t>1.17</t>
  </si>
  <si>
    <t>1.18</t>
  </si>
  <si>
    <t>1.19</t>
  </si>
  <si>
    <t>1.20</t>
  </si>
  <si>
    <t>1.21</t>
  </si>
  <si>
    <t>1.22</t>
  </si>
  <si>
    <t>1.23</t>
  </si>
  <si>
    <t>1.24</t>
  </si>
  <si>
    <t>1.26</t>
  </si>
  <si>
    <t>1.27</t>
  </si>
  <si>
    <t>1.28</t>
  </si>
  <si>
    <t>1.29</t>
  </si>
  <si>
    <t>1.30</t>
  </si>
  <si>
    <t>1.31</t>
  </si>
  <si>
    <t>1.32</t>
  </si>
  <si>
    <t>1.33</t>
  </si>
  <si>
    <t>1.34</t>
  </si>
  <si>
    <t>1.35</t>
  </si>
  <si>
    <t>1.36</t>
  </si>
  <si>
    <t>1.37</t>
  </si>
  <si>
    <t>1.38</t>
  </si>
  <si>
    <t>1.39</t>
  </si>
  <si>
    <t>1.40</t>
  </si>
  <si>
    <t>1.41</t>
  </si>
  <si>
    <t>1.42</t>
  </si>
  <si>
    <t>1.43</t>
  </si>
  <si>
    <t>1.44</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</si>
  <si>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</si>
  <si>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</si>
  <si>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</si>
  <si>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</si>
  <si>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</si>
  <si>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</si>
  <si>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</si>
  <si>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</si>
  <si>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</si>
  <si>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</si>
  <si>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</si>
  <si>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</si>
  <si>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</si>
  <si>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</si>
  <si>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</si>
  <si>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</si>
  <si>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</si>
  <si>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</si>
  <si>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</si>
  <si>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</si>
  <si>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</si>
  <si>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</si>
  <si>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</si>
  <si>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</si>
  <si>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</si>
  <si>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</si>
  <si>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</si>
  <si>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</si>
  <si>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</si>
  <si>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</si>
  <si>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</si>
  <si>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</si>
  <si>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</si>
  <si>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</si>
  <si>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</si>
  <si>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</si>
  <si>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</si>
  <si>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</si>
  <si>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</si>
  <si>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</si>
  <si>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</si>
  <si>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</si>
  <si>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</si>
  <si>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</si>
  <si>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3.1</t>
  </si>
  <si>
    <t>3.2</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</si>
  <si>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</si>
  <si>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</si>
  <si>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</si>
  <si>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</si>
  <si>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</si>
  <si>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</si>
  <si>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</si>
  <si>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</si>
  <si>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</si>
  <si>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</si>
  <si>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</si>
  <si>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</si>
  <si>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</si>
  <si>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</si>
  <si>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</si>
  <si>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</si>
  <si>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</si>
  <si>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</si>
  <si>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</si>
  <si>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</si>
  <si>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</si>
  <si>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</si>
  <si>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</si>
  <si>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</si>
  <si>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</si>
  <si>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</si>
  <si>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</si>
  <si>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</si>
  <si>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4.1</t>
  </si>
  <si>
    <t>4.2</t>
  </si>
  <si>
    <t>4.3</t>
  </si>
  <si>
    <t>4.4</t>
  </si>
  <si>
    <t>4.5</t>
  </si>
  <si>
    <t>4.6</t>
  </si>
  <si>
    <t>4.7</t>
  </si>
  <si>
    <t>4.9</t>
  </si>
  <si>
    <t>4.10</t>
  </si>
  <si>
    <t>4.11</t>
  </si>
  <si>
    <t>4.12</t>
  </si>
  <si>
    <t>4.13</t>
  </si>
  <si>
    <t>4.14</t>
  </si>
  <si>
    <t>4.15</t>
  </si>
  <si>
    <t>4.16</t>
  </si>
  <si>
    <t>4.17</t>
  </si>
  <si>
    <t>4.18</t>
  </si>
  <si>
    <t>4.19</t>
  </si>
  <si>
    <t>4.20</t>
  </si>
  <si>
    <t>4.21</t>
  </si>
  <si>
    <t>4.22</t>
  </si>
  <si>
    <t>4.23</t>
  </si>
  <si>
    <t>4.24</t>
  </si>
  <si>
    <t>Para os próximos 2 itens, somente marcar mais de uma opção  se participar de mais de um grupo de pesquisa</t>
  </si>
  <si>
    <t>4.25</t>
  </si>
  <si>
    <t>Participação em Núcleo Docente Estruturante ou Núcleo Docente Estruturante Assistencial</t>
  </si>
  <si>
    <t>Coordenação de Núcleo Docente Estruturante ou Núcleo Docente Estruturante Assistencial</t>
  </si>
  <si>
    <t>Participação em banca examinadora* - TCC de graduação, especialização ou residência</t>
  </si>
  <si>
    <t>Participação em comissão organizadora de concurso público na UPE</t>
  </si>
  <si>
    <t>Membro Titular da Diretoria de entidade representativa docente</t>
  </si>
  <si>
    <t>1.8</t>
  </si>
  <si>
    <t>1.9</t>
  </si>
  <si>
    <t>1.25</t>
  </si>
  <si>
    <t>3.3</t>
  </si>
  <si>
    <t>4.8</t>
  </si>
  <si>
    <t>Máximo 3</t>
  </si>
  <si>
    <t>Publicação de livro com ISBN</t>
  </si>
  <si>
    <t>Publicação de capítulo de livro com ISBN</t>
  </si>
  <si>
    <t>Presidente ou Vice-presidente da entidade representativa docente</t>
  </si>
  <si>
    <t>Coordenação de Programa Institucional</t>
  </si>
  <si>
    <t>1.45</t>
  </si>
  <si>
    <t>1.46</t>
  </si>
  <si>
    <t xml:space="preserve">Máximo 2 </t>
  </si>
  <si>
    <t>Obs.</t>
  </si>
  <si>
    <t>Pontuação/Atividade</t>
  </si>
  <si>
    <t>Descrição da Atividade</t>
  </si>
  <si>
    <t xml:space="preserve">DOCENTES AFASTADOS(AS) </t>
  </si>
  <si>
    <t>A pontuação da avaliação comportamental será calculada pela média ponderada da autoavaliação (com peso 4) e avaliação da chefia imediata (com peso 6).</t>
  </si>
  <si>
    <t xml:space="preserve">Coordenação/regência de disciplina, componente curricular ou módulo (apenas, quando houver mais de dois professores por disciplina, componente curricular ou módulo) </t>
  </si>
  <si>
    <r>
      <t xml:space="preserve">Organização de evento de extensão (congresso, seminário, ciclo de debates, festival, campanha, espetáculo, recital, concerto, </t>
    </r>
    <r>
      <rPr>
        <i/>
        <sz val="11"/>
        <rFont val="Calibri"/>
        <family val="2"/>
        <scheme val="minor"/>
      </rPr>
      <t>show</t>
    </r>
    <r>
      <rPr>
        <sz val="11"/>
        <rFont val="Calibri"/>
        <family val="2"/>
        <scheme val="minor"/>
      </rPr>
      <t>, exposição, feira, salão, mostra, lançamento, campeonato, torneio, olimpíada, entre outros)</t>
    </r>
  </si>
  <si>
    <r>
      <t>Membro titular</t>
    </r>
    <r>
      <rPr>
        <sz val="11"/>
        <color rgb="FFFF0000"/>
        <rFont val="Calibri"/>
        <family val="2"/>
        <scheme val="minor"/>
      </rPr>
      <t xml:space="preserve"> </t>
    </r>
    <r>
      <rPr>
        <sz val="11"/>
        <rFont val="Calibri"/>
        <family val="2"/>
        <scheme val="minor"/>
      </rPr>
      <t>dos Conselhos da UPE (CEPE, CONSUN ou CGA)</t>
    </r>
  </si>
  <si>
    <t>Membro suplente dos Conselhos da UPE (CEPE, CONSUN ou CGA)</t>
  </si>
  <si>
    <t>Representante nas Unidades de Educação formalmente designado pela entidade sindical</t>
  </si>
  <si>
    <t>Docentes afastados(as) deverão observar a Portaria SAD nº 1.117/2016, de 04 de maio de 2016.</t>
  </si>
  <si>
    <t>1º - Maior pontuação no Relatório de Atividades Docentes - RAD;</t>
  </si>
  <si>
    <t>A pontuação do Relatório de Atividades Docentes - RAD  é o somatório das pontuações individuais de cada item, não havendo pontuação máxima.</t>
  </si>
  <si>
    <t>Relatório de Atividades Docentes - RAD / UPE AD GOMS</t>
  </si>
  <si>
    <r>
      <rPr>
        <b/>
        <sz val="11"/>
        <color theme="1"/>
        <rFont val="Calibri"/>
        <family val="2"/>
        <scheme val="minor"/>
      </rPr>
      <t>OBS:</t>
    </r>
    <r>
      <rPr>
        <sz val="11"/>
        <color theme="1"/>
        <rFont val="Calibri"/>
        <family val="2"/>
        <scheme val="minor"/>
      </rPr>
      <t xml:space="preserve"> Os critérios de desempate são parte integrante da Avaliação de Desempenho, não sendo possível a progressão através de um critério somente.</t>
    </r>
  </si>
  <si>
    <t>A nota final no Plano de Metas - SAD será usada apenas para classificar os(as) docentes como aptos(as) ou inaptos(as) para a progressão. Para a definição dos 20% dos(as) docentes que terão direito à progressão de duas faixas salarias, a classificação será feita em ordem decrescente do Relatório de Atividades Docentes - RAD.</t>
  </si>
  <si>
    <t>A pontuação do RAD será convertida para uma nota do Plano de Metas - SAD (0 a 10, inclusive), apenas, para fins de classificar o(a) docente como apto(a) ou inapto(a) para a progressão. A maneira da conversão da pontuação do RAD para nota será objeto de Portaria Conjunta SAD-UPE.</t>
  </si>
  <si>
    <t>A  nota final será calculada como uma média ponderada: da nota do Plano de Metas - SAD (com peso 10), da autoavaliação (com peso 4) e da avaliação da chefia imediata (com peso 6).</t>
  </si>
  <si>
    <t>2º - Maior média na Avaliação Comportamental (Autoavaliação e Avaliação da Chefia);</t>
  </si>
  <si>
    <t>3º - Maior tempo de serviço no Magistério Superior no âmbito da UPE; e</t>
  </si>
  <si>
    <t>4º - Maior idade.</t>
  </si>
  <si>
    <t>DOCENTES AFASTADOS(AS) PARA REPRESENTAÇÃO SINDICAL</t>
  </si>
  <si>
    <t>Caso afastado(a) plenamente, terá progressão automática de uma faixa. Caso  afastado(a) parcialmente, deverá responder ao Relatório de Atividades Docente - RAD.</t>
  </si>
  <si>
    <t>Considerando a Portaria SAD nº 3453/2015, de 04 de dezembro de 2015, docentes afastados(as), para mandato sindical, serão progredidos(as) automaticamente.</t>
  </si>
  <si>
    <t>Somente poderá ser considerado(a) apto(a) para progressão o(a) docente que pontuar, em pelo menos, mais de uma dimensão, sendo uma delas, obrigatoriamente, a dimensão ensino, respeitando a legislação vigente.</t>
  </si>
  <si>
    <t>Participação em banca examinadora de concurso público fora da UPE</t>
  </si>
  <si>
    <t>Participação em banca examinadora de concurso público dentro da UPE</t>
  </si>
  <si>
    <t xml:space="preserve">Participação como membro nas câmaras consultivas dos Conselhos Superiores </t>
  </si>
  <si>
    <t>Assessoria de Relações Internacionais na Gestão Central</t>
  </si>
  <si>
    <t>Membro de Conselho/Comissão/Comitê/Núcleo, formalmente designado(a) para representação da UPE</t>
  </si>
  <si>
    <t>Membro de Comissão/Comitê/Núcleo, formalmente designado(a) no âmbito da UPE</t>
  </si>
  <si>
    <r>
      <t>Coordenador(a) de</t>
    </r>
    <r>
      <rPr>
        <sz val="11"/>
        <rFont val="Calibri"/>
        <family val="2"/>
      </rPr>
      <t xml:space="preserve"> programa de residência </t>
    </r>
    <r>
      <rPr>
        <b/>
        <sz val="11"/>
        <rFont val="Calibri"/>
        <family val="2"/>
      </rPr>
      <t>na UPE</t>
    </r>
  </si>
  <si>
    <r>
      <t xml:space="preserve">Coodernador(a) ou vice‐coordenador(a) de curso graduação ou pós-graduação </t>
    </r>
    <r>
      <rPr>
        <i/>
        <sz val="11"/>
        <rFont val="Calibri"/>
        <family val="2"/>
        <scheme val="minor"/>
      </rPr>
      <t>lato sensu</t>
    </r>
    <r>
      <rPr>
        <sz val="11"/>
        <rFont val="Calibri"/>
        <family val="2"/>
        <scheme val="minor"/>
      </rPr>
      <t>, exclusivamente na modalidade EAD</t>
    </r>
  </si>
  <si>
    <r>
      <t xml:space="preserve">Coodernador(a) ou vice‐coordenador(a) de curso graduação ou pós-graduação </t>
    </r>
    <r>
      <rPr>
        <i/>
        <sz val="11"/>
        <rFont val="Calibri"/>
        <family val="2"/>
      </rPr>
      <t>stricto sensu</t>
    </r>
  </si>
  <si>
    <t>Coordenador(a) Setorial de Unidade de Educação ou de Educação e Saúde</t>
  </si>
  <si>
    <t>Diretor(a) ou Vice‐Diretor(a) de Unidade de Educação ou de Educação e Saúde</t>
  </si>
  <si>
    <t>Pró‐Reitor(a)</t>
  </si>
  <si>
    <t>Reitor(a) ou Vice‐Reitor(a)</t>
  </si>
  <si>
    <t>Participação em Ação/Projeto/Programa Institucional: de Área, de Gestão do PIBID CAPES, Observatório Educacional, Rede Cedes e Programa de Educação Tutorial nas diversas áreas (PET) e similares, desde que aprovada por algum colegiado da UPE</t>
  </si>
  <si>
    <t>Orientação concluída de iniciação a extensão (PIBIEXT), aprovada em edital, bolsista ou voluntário(a)</t>
  </si>
  <si>
    <t>Docência de curso de extensão cadastrado na Unidade de Educação e/ou na PROEC DENTRO da carga horária contratual</t>
  </si>
  <si>
    <t>Publicação e outro produto acadêmico decorrente de ação de extensão, mesmo aquele(a) destinado(a) a instrumentalizá-la</t>
  </si>
  <si>
    <t>Revisor(a) de artigos submetidos em eventos de extensão</t>
  </si>
  <si>
    <r>
      <t xml:space="preserve">Participação, como Membro de Comitê Técnico (TPC - </t>
    </r>
    <r>
      <rPr>
        <i/>
        <sz val="11"/>
        <color theme="1"/>
        <rFont val="Calibri"/>
        <family val="2"/>
        <scheme val="minor"/>
      </rPr>
      <t>Technical Program Chair</t>
    </r>
    <r>
      <rPr>
        <sz val="11"/>
        <color theme="1"/>
        <rFont val="Calibri"/>
        <family val="2"/>
        <scheme val="minor"/>
      </rPr>
      <t>), em evento de extensão</t>
    </r>
  </si>
  <si>
    <t>Revisor(a) de periódicos de extensão</t>
  </si>
  <si>
    <r>
      <t xml:space="preserve">Participação, como consultor(a) </t>
    </r>
    <r>
      <rPr>
        <i/>
        <sz val="11"/>
        <rFont val="Calibri"/>
        <family val="2"/>
      </rPr>
      <t>ad hoc</t>
    </r>
    <r>
      <rPr>
        <sz val="11"/>
        <rFont val="Calibri"/>
        <family val="2"/>
      </rPr>
      <t>, em comitês e afins, na área de extensão</t>
    </r>
  </si>
  <si>
    <t>Revisor(a) de artigos submetidos em eventos científicos</t>
  </si>
  <si>
    <t>Revisor(a) de periódico indexado</t>
  </si>
  <si>
    <r>
      <t xml:space="preserve">Participação, como consultor(a) </t>
    </r>
    <r>
      <rPr>
        <i/>
        <sz val="11"/>
        <rFont val="Calibri"/>
        <family val="2"/>
      </rPr>
      <t>ad hoc</t>
    </r>
    <r>
      <rPr>
        <sz val="11"/>
        <rFont val="Calibri"/>
        <family val="2"/>
      </rPr>
      <t>,</t>
    </r>
    <r>
      <rPr>
        <sz val="11"/>
        <rFont val="Calibri"/>
        <family val="2"/>
        <scheme val="minor"/>
      </rPr>
      <t xml:space="preserve"> em comitê e conselho científico</t>
    </r>
  </si>
  <si>
    <t xml:space="preserve">Pesquisador(a) em grupo de pesquisa cadastrado no CNPq e certificado pela UPE </t>
  </si>
  <si>
    <r>
      <t xml:space="preserve">Docente permanente em programa </t>
    </r>
    <r>
      <rPr>
        <i/>
        <sz val="11"/>
        <color indexed="8"/>
        <rFont val="Calibri"/>
        <family val="2"/>
      </rPr>
      <t>stricto sensu</t>
    </r>
    <r>
      <rPr>
        <sz val="11"/>
        <color theme="1"/>
        <rFont val="Calibri"/>
        <family val="2"/>
        <scheme val="minor"/>
      </rPr>
      <t xml:space="preserve"> na UPE</t>
    </r>
  </si>
  <si>
    <r>
      <t xml:space="preserve">Docente colaborador(a) em programa </t>
    </r>
    <r>
      <rPr>
        <i/>
        <sz val="11"/>
        <rFont val="Calibri"/>
        <family val="2"/>
      </rPr>
      <t>stricto sensu</t>
    </r>
    <r>
      <rPr>
        <sz val="11"/>
        <rFont val="Calibri"/>
        <family val="2"/>
        <scheme val="minor"/>
      </rPr>
      <t xml:space="preserve"> na UPE</t>
    </r>
  </si>
  <si>
    <t>Docente avaliador(a) de curso de graduação ou pós-graduação (INEP, CEE-PE, CAPES)</t>
  </si>
  <si>
    <t>Participação em banca examinadora - defesa de mestrado*</t>
  </si>
  <si>
    <t>Participação em banca de exame de qualificação de mestrado*</t>
  </si>
  <si>
    <t>Participação em banca de exame de qualificação de doutorado*</t>
  </si>
  <si>
    <r>
      <t xml:space="preserve">Até 4 horas semanais de aula, na graduação e/ou pós-graduação </t>
    </r>
    <r>
      <rPr>
        <i/>
        <sz val="11"/>
        <rFont val="Calibri"/>
        <family val="2"/>
      </rPr>
      <t>stricto sensu</t>
    </r>
  </si>
  <si>
    <r>
      <t xml:space="preserve">5 a 8 horas semanais de aula, na graduação e/ou pós-graduação </t>
    </r>
    <r>
      <rPr>
        <i/>
        <sz val="11"/>
        <rFont val="Calibri"/>
        <family val="2"/>
      </rPr>
      <t>stricto sensu</t>
    </r>
  </si>
  <si>
    <r>
      <t xml:space="preserve">13 a 16 horas semanais de aula, na  graduação e/ou pós-graduação </t>
    </r>
    <r>
      <rPr>
        <i/>
        <sz val="11"/>
        <rFont val="Calibri"/>
        <family val="2"/>
        <scheme val="minor"/>
      </rPr>
      <t>stricto sensu</t>
    </r>
  </si>
  <si>
    <r>
      <t xml:space="preserve">9 a 12 horas semanais de aula, na graduação e/ou pós-graduação </t>
    </r>
    <r>
      <rPr>
        <i/>
        <sz val="11"/>
        <rFont val="Calibri"/>
        <family val="2"/>
      </rPr>
      <t>stricto sensu</t>
    </r>
  </si>
  <si>
    <r>
      <t xml:space="preserve">Acima de 4 horas semanais de aula, na  graduação e/ou pós-graduação </t>
    </r>
    <r>
      <rPr>
        <i/>
        <sz val="11"/>
        <rFont val="Calibri"/>
        <family val="2"/>
        <scheme val="minor"/>
      </rPr>
      <t xml:space="preserve">lato sensu </t>
    </r>
    <r>
      <rPr>
        <sz val="11"/>
        <rFont val="Calibri"/>
        <family val="2"/>
        <scheme val="minor"/>
      </rPr>
      <t>exclusivamente na modalidade EAD</t>
    </r>
  </si>
  <si>
    <r>
      <t xml:space="preserve">Até 4 horas semanais de aula, na  graduação e/ou pós-graduação </t>
    </r>
    <r>
      <rPr>
        <i/>
        <sz val="11"/>
        <rFont val="Calibri"/>
        <family val="2"/>
        <scheme val="minor"/>
      </rPr>
      <t>lato sensu</t>
    </r>
    <r>
      <rPr>
        <sz val="11"/>
        <rFont val="Calibri"/>
        <family val="2"/>
        <scheme val="minor"/>
      </rPr>
      <t xml:space="preserve"> exclusivamente na modalidade EAD</t>
    </r>
  </si>
  <si>
    <r>
      <t xml:space="preserve">25 a 28 horas semanais de aula, na  graduação e/ou pós-graduação </t>
    </r>
    <r>
      <rPr>
        <i/>
        <sz val="11"/>
        <rFont val="Calibri"/>
        <family val="2"/>
      </rPr>
      <t>stricto sensu</t>
    </r>
  </si>
  <si>
    <r>
      <t xml:space="preserve">17 a 20 horas semanais de aula, na  graduação e/ou pós-graduação </t>
    </r>
    <r>
      <rPr>
        <i/>
        <sz val="11"/>
        <rFont val="Calibri"/>
        <family val="2"/>
      </rPr>
      <t>stricto sensu</t>
    </r>
  </si>
  <si>
    <r>
      <t xml:space="preserve">21 a 24 horas semanais de aula, na  graduação e/ou pós-graduação </t>
    </r>
    <r>
      <rPr>
        <i/>
        <sz val="11"/>
        <rFont val="Calibri"/>
        <family val="2"/>
      </rPr>
      <t>stricto sensu</t>
    </r>
  </si>
  <si>
    <t xml:space="preserve">Gerência (Supervisão) de divisão interna às unidades de estágio, pesquisa, pós-graduação ou extensão </t>
  </si>
  <si>
    <r>
      <t xml:space="preserve">Caso o(a) docente obtenha nota pontuação na avaliação comportamental maior ou igual a </t>
    </r>
    <r>
      <rPr>
        <b/>
        <sz val="11"/>
        <rFont val="Calibri"/>
        <family val="2"/>
      </rPr>
      <t>6,5 (seis pontos e meio)</t>
    </r>
    <r>
      <rPr>
        <sz val="11"/>
        <rFont val="Calibri"/>
        <family val="2"/>
      </rPr>
      <t xml:space="preserve">, cumulativamente com nota pontuação no Plano de Metas - SAD atual Relatório de Atividades Docentes - RAD (antes plano de metas) maior ou igual a </t>
    </r>
    <r>
      <rPr>
        <b/>
        <sz val="11"/>
        <rFont val="Calibri"/>
        <family val="2"/>
      </rPr>
      <t>6,5 (seis pontos e meio)</t>
    </r>
    <r>
      <rPr>
        <sz val="11"/>
        <rFont val="Calibri"/>
        <family val="2"/>
      </rPr>
      <t>, será considerado(a) apto(a) para progressão, desde que respeitada a legislação vigente.</t>
    </r>
  </si>
  <si>
    <t>Assinale se você coorientou dissertações de mestrado (concluídas), fora da UPE.</t>
  </si>
  <si>
    <t>Assinale se você coorientou teses de doutorado (concluídas), fora da UPE.</t>
  </si>
  <si>
    <t>Assinale se você coordenou projetos de ensino, sem fomento.</t>
  </si>
  <si>
    <t>Assinale se você participou de projetos de ensino, sem fomento.</t>
  </si>
  <si>
    <t>Assinale se você orientou (em andamento ou concluído) algum projeto de monitoria de componente curricular ou módulo, desde que aprovado ou recomendado por edital da Unidade.</t>
  </si>
  <si>
    <t>Assinale se você avaliou curso de graduação ou de pós-graudação pelo INEP, CEE-PE ou CAPES.</t>
  </si>
  <si>
    <r>
      <t xml:space="preserve">Assinale se você participou como avaliador </t>
    </r>
    <r>
      <rPr>
        <i/>
        <sz val="11"/>
        <rFont val="Calibri"/>
        <family val="2"/>
        <scheme val="minor"/>
      </rPr>
      <t>ad hoc</t>
    </r>
    <r>
      <rPr>
        <sz val="11"/>
        <rFont val="Calibri"/>
        <family val="2"/>
        <scheme val="minor"/>
      </rPr>
      <t xml:space="preserve"> em projetos de ensino.</t>
    </r>
  </si>
  <si>
    <t>Assinale se você estava em formação (Mestrado ou Doutorado), sem afastamento.</t>
  </si>
  <si>
    <t>Assinale esta carga horária, caso tenha exercido cargo de gestão, segundo Resolução CONSUN nº 019/2012</t>
  </si>
  <si>
    <t>Assinale esta carga horária, caso tenha exercido cargo de gestão, segundo Resolução CONSUN nº 019/2012, ou não.</t>
  </si>
  <si>
    <t>Assinale se você supervisionou estágio de estudantes de graduação da UPE.</t>
  </si>
  <si>
    <t>Considere os programas de residência médica, profissional, multiprofissional ou outros cursos em que se enquadrem.</t>
  </si>
  <si>
    <t>Considere Presidente e Vice-Presidente da COREME E COREMUR.</t>
  </si>
  <si>
    <t>Considere as organizações internas das gerências na graduação, pos-graduação e extensão e cultura, desde que determinada por ordem de serviço e existente no organograma da unidade com função gratificada ou não</t>
  </si>
  <si>
    <t>4.26</t>
  </si>
  <si>
    <t xml:space="preserve">Coordenação de gestão central, chefia de gabinete da reitoria, coordenação de NCTI (Núcleo de Comunicação e Tecnologia da Informação), CPA (Comissão Própria de Avaliação) e CPCA (Comissão Permanente de Concursos Acadêmicos) </t>
  </si>
  <si>
    <r>
      <t xml:space="preserve">Coordenador(a) de cursos de especialização </t>
    </r>
    <r>
      <rPr>
        <i/>
        <sz val="11"/>
        <rFont val="Calibri"/>
        <family val="2"/>
        <scheme val="minor"/>
      </rPr>
      <t>lato sensu</t>
    </r>
    <r>
      <rPr>
        <sz val="11"/>
        <rFont val="Calibri"/>
        <family val="2"/>
        <scheme val="minor"/>
      </rPr>
      <t xml:space="preserve"> </t>
    </r>
    <r>
      <rPr>
        <b/>
        <sz val="11"/>
        <rFont val="Calibri"/>
        <family val="2"/>
        <scheme val="minor"/>
      </rPr>
      <t>DENTRO</t>
    </r>
    <r>
      <rPr>
        <sz val="11"/>
        <rFont val="Calibri"/>
        <family val="2"/>
        <scheme val="minor"/>
      </rPr>
      <t xml:space="preserve"> da carga horária contratual</t>
    </r>
  </si>
  <si>
    <r>
      <t xml:space="preserve">Período Avaliativo: </t>
    </r>
    <r>
      <rPr>
        <sz val="11"/>
        <rFont val="Calibri"/>
        <family val="2"/>
        <scheme val="minor"/>
      </rPr>
      <t>ano base anterior*.</t>
    </r>
  </si>
  <si>
    <t>Orientações para Preenchimento deste Instrumento Avaliativo</t>
  </si>
  <si>
    <t>Assinale esta carga horária, caso tenha exercido cargo de gestão, segundo Resolução CONSUN nº 019/2012, ou não, sem recebimento de remuneração pelas aulas.</t>
  </si>
  <si>
    <t>Supervisão de estágio de estudantes de graduação da UPE</t>
  </si>
  <si>
    <t>Orientação de estágio de estudantes de graduação da UPE</t>
  </si>
  <si>
    <t>Orientação concluída de TCC de graduação na UPE</t>
  </si>
  <si>
    <t>Orientação em andamento de TCC de graduação na UPE</t>
  </si>
  <si>
    <t>Orientação concluída de dissertação de mestrado na UPE</t>
  </si>
  <si>
    <t>Orientação em andamento de dissertação de mestrado na UPE</t>
  </si>
  <si>
    <t>Orientação concluída de tese de doutorado na UPE</t>
  </si>
  <si>
    <t>Orientação em andamento de tese de doutorado na UPE</t>
  </si>
  <si>
    <t>Coorientação concluída de TCC de graduação na UPE</t>
  </si>
  <si>
    <t>Coorientação concluída de dissertação de mestrado na UPE</t>
  </si>
  <si>
    <t>Coorientação em andamento de dissertação de mestrado na UPE</t>
  </si>
  <si>
    <t>Coorientação concluída de tese de doutorado na UPE</t>
  </si>
  <si>
    <t>Coorientação em andamento de tese de doutorado na UPE</t>
  </si>
  <si>
    <t>Coorientação concluída de dissertação de mestrado fora da UPE (pontuar apenas se o professor não tiver vínculo com a outra IES)</t>
  </si>
  <si>
    <t>Coorientação concluída de tese de doutorado fora da UPE (pontuar apenas se o professor não tiver vínculo com a outra IES)</t>
  </si>
  <si>
    <t>Coordenação de Projeto de Ensino COM fomento da UPE</t>
  </si>
  <si>
    <t>Participação em Projeto de Ensino COM fomento da UPE</t>
  </si>
  <si>
    <t>Coordenação de Projeto de Ensino COM fomento externo à UPE</t>
  </si>
  <si>
    <t>Participação em Projeto de Ensino COM fomento externo à UPE</t>
  </si>
  <si>
    <t>Coordenação de Projeto de Ensino SEM fomento</t>
  </si>
  <si>
    <t>Participação em Projeto de Ensino SEM fomento</t>
  </si>
  <si>
    <r>
      <t xml:space="preserve">Docência em cursos de especialização </t>
    </r>
    <r>
      <rPr>
        <i/>
        <sz val="11"/>
        <rFont val="Calibri"/>
        <family val="2"/>
      </rPr>
      <t>lato sensu</t>
    </r>
    <r>
      <rPr>
        <sz val="11"/>
        <rFont val="Calibri"/>
        <family val="2"/>
      </rPr>
      <t xml:space="preserve"> DENTRO da carga horária contratual, incluindo a modalidade EAD e/ou programas de residência na UPE</t>
    </r>
  </si>
  <si>
    <r>
      <t xml:space="preserve">Orientação de TCC de cursos de especialização </t>
    </r>
    <r>
      <rPr>
        <i/>
        <sz val="11"/>
        <rFont val="Calibri"/>
        <family val="2"/>
      </rPr>
      <t>lato sensu</t>
    </r>
    <r>
      <rPr>
        <sz val="11"/>
        <rFont val="Calibri"/>
        <family val="2"/>
      </rPr>
      <t xml:space="preserve"> DENTRO da carga horária contratual, incluindo a modalidade EAD e/ou programas de residência na UPE</t>
    </r>
  </si>
  <si>
    <r>
      <t xml:space="preserve">Coorientação de TCC de cursos de especialização </t>
    </r>
    <r>
      <rPr>
        <i/>
        <sz val="11"/>
        <rFont val="Calibri"/>
        <family val="2"/>
      </rPr>
      <t>lato sensu</t>
    </r>
    <r>
      <rPr>
        <sz val="11"/>
        <rFont val="Calibri"/>
        <family val="2"/>
      </rPr>
      <t xml:space="preserve"> DENTRO da carga horária contratual, incluindo a modalidade EAD e/ou programas de residência na UPE</t>
    </r>
  </si>
  <si>
    <r>
      <t>Supervisão de estágio docente de estudante de s</t>
    </r>
    <r>
      <rPr>
        <i/>
        <sz val="11"/>
        <rFont val="Calibri"/>
        <family val="2"/>
      </rPr>
      <t xml:space="preserve">tricto sensu </t>
    </r>
    <r>
      <rPr>
        <sz val="11"/>
        <rFont val="Calibri"/>
        <family val="2"/>
      </rPr>
      <t>da UPE</t>
    </r>
  </si>
  <si>
    <t>Coordenação de projeto de pesquisa cadastrado no SISPG COM fomento da UPE</t>
  </si>
  <si>
    <t>Coordenação de projeto de pesquisa institucional da UPE com financiamento externo</t>
  </si>
  <si>
    <t>Participação em projeto de pesquisa institucional da UPE com financiamento externo</t>
  </si>
  <si>
    <t>Coordenação de subprojeto de pesquisa institucional da UPE com financiamento externo</t>
  </si>
  <si>
    <t>Participação em subprojeto de pesquisa institucional da UPE com financiamento externo</t>
  </si>
  <si>
    <r>
      <t xml:space="preserve">Participação em projeto de pesquisa cadastrado no SISPG </t>
    </r>
    <r>
      <rPr>
        <sz val="11"/>
        <color indexed="8"/>
        <rFont val="Calibri"/>
        <family val="2"/>
      </rPr>
      <t>COM</t>
    </r>
    <r>
      <rPr>
        <sz val="11"/>
        <color theme="1"/>
        <rFont val="Calibri"/>
        <family val="2"/>
        <scheme val="minor"/>
      </rPr>
      <t xml:space="preserve"> fomento da UPE</t>
    </r>
  </si>
  <si>
    <r>
      <t xml:space="preserve">Coordenação de projeto de pesquisa cadastrado no SISPG </t>
    </r>
    <r>
      <rPr>
        <sz val="11"/>
        <color indexed="8"/>
        <rFont val="Calibri"/>
        <family val="2"/>
      </rPr>
      <t>COM</t>
    </r>
    <r>
      <rPr>
        <sz val="11"/>
        <color theme="1"/>
        <rFont val="Calibri"/>
        <family val="2"/>
        <scheme val="minor"/>
      </rPr>
      <t xml:space="preserve"> fomento externo à UPE</t>
    </r>
  </si>
  <si>
    <r>
      <t xml:space="preserve">Participação em projeto de pesquisa cadastrado no SISPG </t>
    </r>
    <r>
      <rPr>
        <sz val="11"/>
        <color indexed="8"/>
        <rFont val="Calibri"/>
        <family val="2"/>
      </rPr>
      <t>COM</t>
    </r>
    <r>
      <rPr>
        <sz val="11"/>
        <color theme="1"/>
        <rFont val="Calibri"/>
        <family val="2"/>
        <scheme val="minor"/>
      </rPr>
      <t xml:space="preserve"> fomento externo à UPE</t>
    </r>
  </si>
  <si>
    <r>
      <t xml:space="preserve">Coordenação de projeto de pesquisa cadastrado no SISPG </t>
    </r>
    <r>
      <rPr>
        <sz val="11"/>
        <color indexed="8"/>
        <rFont val="Calibri"/>
        <family val="2"/>
      </rPr>
      <t>SEM</t>
    </r>
    <r>
      <rPr>
        <sz val="11"/>
        <color theme="1"/>
        <rFont val="Calibri"/>
        <family val="2"/>
        <scheme val="minor"/>
      </rPr>
      <t xml:space="preserve"> fomento</t>
    </r>
  </si>
  <si>
    <r>
      <t xml:space="preserve">Participação em projeto de pesquisa cadastrado no SISPG </t>
    </r>
    <r>
      <rPr>
        <sz val="11"/>
        <color indexed="8"/>
        <rFont val="Calibri"/>
        <family val="2"/>
      </rPr>
      <t>SEM</t>
    </r>
    <r>
      <rPr>
        <sz val="11"/>
        <color theme="1"/>
        <rFont val="Calibri"/>
        <family val="2"/>
        <scheme val="minor"/>
      </rPr>
      <t xml:space="preserve"> fomento</t>
    </r>
  </si>
  <si>
    <r>
      <t xml:space="preserve">Participação como Membro de Comitê Técnico (TPC - </t>
    </r>
    <r>
      <rPr>
        <i/>
        <sz val="11"/>
        <color theme="1"/>
        <rFont val="Calibri"/>
        <family val="2"/>
        <scheme val="minor"/>
      </rPr>
      <t>Technical Program Chair</t>
    </r>
    <r>
      <rPr>
        <sz val="11"/>
        <color theme="1"/>
        <rFont val="Calibri"/>
        <family val="2"/>
        <scheme val="minor"/>
      </rPr>
      <t>) ou Comissão Científica em evento científico</t>
    </r>
  </si>
  <si>
    <r>
      <rPr>
        <sz val="11"/>
        <rFont val="Calibri"/>
        <family val="2"/>
        <scheme val="minor"/>
      </rPr>
      <t>Presidência de Banca Avaliadora, Coordenação d</t>
    </r>
    <r>
      <rPr>
        <sz val="11"/>
        <color theme="1"/>
        <rFont val="Calibri"/>
        <family val="2"/>
        <scheme val="minor"/>
      </rPr>
      <t>e Fórum ou Simpósio em Evento Científico</t>
    </r>
  </si>
  <si>
    <t>Participação em banca examinadora - defesa de doutorado**</t>
  </si>
  <si>
    <t>(**) Participação em banca examinadora, como Suplente, não será contabilizada, salvo se o(a) docente participar, efetivamente, da banca.</t>
  </si>
  <si>
    <t>Indique quantos componentes curriculares você ensinou em cursos de especialização lato sensu, dentro da carga horária contratual, incluindo a modalidade EAD e/ou programas de residência na UPE, sem remuneração de recebimento pelas aulas.</t>
  </si>
  <si>
    <t>Indique quantas orientações de estágio de estudantes de graduação da UPE você realizou (o estágio não obrigatorio é contado nas horas complementares).</t>
  </si>
  <si>
    <t>Indique quantas orientações de TCC de graduação, na UPE, estão em andamento.</t>
  </si>
  <si>
    <t>Indique quantas orientações de dissertação de mestrado, na UPE, estão em andamento.</t>
  </si>
  <si>
    <t>Indique quantas orientações de tese de doutorado, na UPE, estão em andamento.</t>
  </si>
  <si>
    <t>Indique quantas coorientações de dissertação de mestrado, na UPE, estão em andamento.</t>
  </si>
  <si>
    <t>Indique quantas coorientações de tese de doutorado, na UPE, estão em andamento.</t>
  </si>
  <si>
    <t>Indique quantos estágios docentes de estudantes de stricto sensu da UPE você supervisionou.</t>
  </si>
  <si>
    <t>Indique quantos projetos de ensino (por exemplo, Inovação Pedagógica, Apoio à Vivência de Componentes Curriculares, Monitoria, dentre outros), com fomento da UPE, você coordenou.</t>
  </si>
  <si>
    <t>Indique quantos projetos de ensino (por exemplo, Inovação Pedagógica, Apoio à Vivência de Componentes Curriculares, Monitoria, dentre outros), com fomento da UPE, você participou.</t>
  </si>
  <si>
    <t>Indique quantos projetos de ensino, com fomento externo à UPE, você coordenou.</t>
  </si>
  <si>
    <t>Indique quantos projetos de ensino, com fomento externo à UPE, você participou.</t>
  </si>
  <si>
    <t>Indique quantas bancas examinadoras de TCC (graduação, especialização ou residência) você participou, desde que não tenha sido como suplente.</t>
  </si>
  <si>
    <t>Indique quantas bancas de exame de qualificação de mestrado você participou, desde que não tenha sido como suplente.</t>
  </si>
  <si>
    <t>Indique quantas bancas de exame de qualificação de doutorado você participou, desde que não tenha sido como suplente.</t>
  </si>
  <si>
    <t>Indique quantas bancas examinadoras de defesa de mestrado você participou, desde que não tenha sido como suplente.</t>
  </si>
  <si>
    <t>Indique quantas bancas examinadoras de defesa de doutorado você participou, desde que não tenha sido como suplente.</t>
  </si>
  <si>
    <t>Indique quantas videos aulas você produziu, desde que elas tenham sido certificadas pela UPE ou como parte de projetos em órgãos de fomento.</t>
  </si>
  <si>
    <t>Indique quantas publicações técnicas e artísticas você publicou em periódicos não indexados.</t>
  </si>
  <si>
    <t>Indique quantas bancas em eventos científicos você fez parte. Não confunda com participação em comissões de avaliação de apresentação de trabalhos em pôster ou comunicações orais, item 2.37. Não registre neste item as bancas que você participou como membro presidente, item 2.44.</t>
  </si>
  <si>
    <t>Indique quantos trabalhos, palestras ou mesa redonda foram apresentados por você em eventos científicos.</t>
  </si>
  <si>
    <t>Indique quantas bancas avaliadoras, coordenações de fóruns e/ou simpósios você presidiu em eventos científicos. Você fez parte, como bancas de concurso de teses, por exemplo. Não confundir com participação em comissões de avaliação de apresentação de trabalhos em poster ou orais. Separar das bancas que você participou como membro não presidente, item 2.33.</t>
  </si>
  <si>
    <t>Indique quantas vezes você participou em comissão de avaliação de projeto de extensão.</t>
  </si>
  <si>
    <t>Indique quantas vezes você participou em conselho editorial de periódico de extensão.</t>
  </si>
  <si>
    <t>Indique quantas vezes você revisou periódicos de extensão.</t>
  </si>
  <si>
    <t>Indique quantas vezes você organizou eventos de extensão.</t>
  </si>
  <si>
    <t>Indique quantas vezes você participou em eventos de extensão.</t>
  </si>
  <si>
    <t>Indique quantas vezes você revisou artigos submetidos em eventos de extensão.</t>
  </si>
  <si>
    <t>Indique quantos trabalhos completos você publicou em eventos de extensão.</t>
  </si>
  <si>
    <t>Indique quantos resumos expandidos você publicou em eventos de extensão.</t>
  </si>
  <si>
    <t>Indique quantos resumos você publicou em eventos de extensão.</t>
  </si>
  <si>
    <t>Indique quantos projetos de extensão, cadastrados na PROEC e COM financimento da UPE, você coordenou.</t>
  </si>
  <si>
    <r>
      <t xml:space="preserve">Coordenação de </t>
    </r>
    <r>
      <rPr>
        <sz val="11"/>
        <rFont val="Calibri"/>
        <family val="2"/>
      </rPr>
      <t>PROJETO de extensão cadastrado na PROEC  e COM financimento da UPE</t>
    </r>
  </si>
  <si>
    <r>
      <t xml:space="preserve">Participação em </t>
    </r>
    <r>
      <rPr>
        <sz val="11"/>
        <rFont val="Calibri"/>
        <family val="2"/>
      </rPr>
      <t>PROJETO de extensão cadastrado na PROEC e COM financimento da UPE</t>
    </r>
  </si>
  <si>
    <r>
      <t xml:space="preserve">Indique quantos projetos </t>
    </r>
    <r>
      <rPr>
        <sz val="11"/>
        <rFont val="Calibri"/>
        <family val="2"/>
      </rPr>
      <t>de extensão, cadastrados na PROEC e COM financimento da UPE, você participou.</t>
    </r>
  </si>
  <si>
    <r>
      <t xml:space="preserve">Coordenação de </t>
    </r>
    <r>
      <rPr>
        <sz val="11"/>
        <rFont val="Calibri"/>
        <family val="2"/>
      </rPr>
      <t>PROGRAMA de extensão cadastrado na PROEC e COM financiamento da UPE</t>
    </r>
  </si>
  <si>
    <r>
      <t xml:space="preserve">Indique quantos programas de extensão, </t>
    </r>
    <r>
      <rPr>
        <sz val="11"/>
        <rFont val="Calibri"/>
        <family val="2"/>
      </rPr>
      <t>cadastrados na PROEC e COM financiamento da UPE, você coordenou.</t>
    </r>
  </si>
  <si>
    <r>
      <t xml:space="preserve">Participação de </t>
    </r>
    <r>
      <rPr>
        <sz val="11"/>
        <rFont val="Calibri"/>
        <family val="2"/>
      </rPr>
      <t>PROGRAMA de extensão cadastrado na PROEC e COM financiamento da UPE</t>
    </r>
  </si>
  <si>
    <r>
      <t>Indique quantos programas</t>
    </r>
    <r>
      <rPr>
        <sz val="11"/>
        <rFont val="Calibri"/>
        <family val="2"/>
      </rPr>
      <t xml:space="preserve"> de extensão, cadastrados na PROEC e COM financiamento da UPE, você participou.</t>
    </r>
  </si>
  <si>
    <r>
      <t xml:space="preserve">Coordenação de </t>
    </r>
    <r>
      <rPr>
        <sz val="11"/>
        <rFont val="Calibri"/>
        <family val="2"/>
      </rPr>
      <t>PROJETO de extensão cadastrado na PROEC e COM financiamento externo à UPE</t>
    </r>
  </si>
  <si>
    <r>
      <t>Indique quantos projetos de extensão,</t>
    </r>
    <r>
      <rPr>
        <sz val="11"/>
        <rFont val="Calibri"/>
        <family val="2"/>
      </rPr>
      <t xml:space="preserve"> cadastrados na PROEC e COM financiamento externo à UPE, você coordenou.</t>
    </r>
  </si>
  <si>
    <r>
      <t xml:space="preserve">Participação em </t>
    </r>
    <r>
      <rPr>
        <sz val="11"/>
        <rFont val="Calibri"/>
        <family val="2"/>
      </rPr>
      <t>PROJETO de extensão cadastrado na PROEC e COM financiamento externo à UPE</t>
    </r>
  </si>
  <si>
    <r>
      <t xml:space="preserve">Indique quantos projetos </t>
    </r>
    <r>
      <rPr>
        <sz val="11"/>
        <rFont val="Calibri"/>
        <family val="2"/>
      </rPr>
      <t>de extensão, cadastrados na PROEC e COM financiamento externo à UPE, você participou.</t>
    </r>
  </si>
  <si>
    <r>
      <t xml:space="preserve">Coordenação de </t>
    </r>
    <r>
      <rPr>
        <sz val="11"/>
        <rFont val="Calibri"/>
        <family val="2"/>
      </rPr>
      <t>PROGRAMA de extensão cadastrado na PROEC e COM financiamento externo à UPE</t>
    </r>
  </si>
  <si>
    <r>
      <t>Indique quantos programas</t>
    </r>
    <r>
      <rPr>
        <sz val="11"/>
        <rFont val="Calibri"/>
        <family val="2"/>
      </rPr>
      <t xml:space="preserve"> de extensão, cadastrados na PROEC e COM financiamento externo à UPE, você coordenou.</t>
    </r>
  </si>
  <si>
    <r>
      <t xml:space="preserve">Participação de </t>
    </r>
    <r>
      <rPr>
        <sz val="11"/>
        <rFont val="Calibri"/>
        <family val="2"/>
      </rPr>
      <t>PROGRAMA de extensão cadastrado na PROEC e COM financiamento externo à UPE</t>
    </r>
  </si>
  <si>
    <r>
      <t xml:space="preserve">Indique quantos programas </t>
    </r>
    <r>
      <rPr>
        <sz val="11"/>
        <rFont val="Calibri"/>
        <family val="2"/>
      </rPr>
      <t>de extensão, cadastrados na PROEC e COM financiamento externo à UPE, você participou.</t>
    </r>
  </si>
  <si>
    <r>
      <t xml:space="preserve">Coordenação de </t>
    </r>
    <r>
      <rPr>
        <sz val="11"/>
        <rFont val="Calibri"/>
        <family val="2"/>
      </rPr>
      <t>PROJETO de extensão cadastrado na PROEC e SEM financiamento</t>
    </r>
  </si>
  <si>
    <r>
      <t>Assinale se você coordenou projetos</t>
    </r>
    <r>
      <rPr>
        <sz val="11"/>
        <rFont val="Calibri"/>
        <family val="2"/>
      </rPr>
      <t xml:space="preserve"> de extensão, cadastrados na PROEC e SEM financiamento.</t>
    </r>
  </si>
  <si>
    <r>
      <t xml:space="preserve">Participação em </t>
    </r>
    <r>
      <rPr>
        <sz val="11"/>
        <rFont val="Calibri"/>
        <family val="2"/>
      </rPr>
      <t>PROJETO de extensão cadastrado na PROEC e SEM financiamento</t>
    </r>
  </si>
  <si>
    <r>
      <t xml:space="preserve">Assinale se você participou de </t>
    </r>
    <r>
      <rPr>
        <sz val="11"/>
        <rFont val="Calibri"/>
        <family val="2"/>
      </rPr>
      <t>projetos de extensão, cadastrados na PROEC e SEM financiamento.</t>
    </r>
  </si>
  <si>
    <r>
      <t xml:space="preserve">Coordenação de </t>
    </r>
    <r>
      <rPr>
        <sz val="11"/>
        <rFont val="Calibri"/>
        <family val="2"/>
      </rPr>
      <t>PROGRAMA de extensão cadastrado na PROEC e SEM financiamento</t>
    </r>
  </si>
  <si>
    <r>
      <t xml:space="preserve">Assinale se você coordenou </t>
    </r>
    <r>
      <rPr>
        <sz val="11"/>
        <rFont val="Calibri"/>
        <family val="2"/>
      </rPr>
      <t>programas de extensão, cadastrados na PROEC e SEM financiamento.</t>
    </r>
  </si>
  <si>
    <r>
      <t xml:space="preserve">Participação em </t>
    </r>
    <r>
      <rPr>
        <sz val="11"/>
        <rFont val="Calibri"/>
        <family val="2"/>
      </rPr>
      <t>PROGRAMA de extensão cadastrado na PROEC e SEM financiamento</t>
    </r>
  </si>
  <si>
    <r>
      <t xml:space="preserve">Assinale se você participou de </t>
    </r>
    <r>
      <rPr>
        <sz val="11"/>
        <rFont val="Calibri"/>
        <family val="2"/>
      </rPr>
      <t>programas de extensão, cadastrados na PROEC e SEM financiamento.</t>
    </r>
  </si>
  <si>
    <t>Indique quantas vezes você publicou e/ou elaborou outros produtos acadêmicos decorrentes de ação de extensão, mesmo aqueles(as) destinados(as) a instrumentalizá-la.</t>
  </si>
  <si>
    <t>Indique quantos cursos de extensão, cadastrados na Unidade de Educação e/ou na PROEC, dentro da carga horária contratual, você ministrou.</t>
  </si>
  <si>
    <t>Indique quantos cursos de extensão, cadastrados na Unidade de Educação e/ou na PROEC, dentro da carga horária contratual, você coordenou.</t>
  </si>
  <si>
    <t>Coordenação de curso de extensão cadastrado na Unidade e/ou na PROEC DENTRO da carga horária contratual</t>
  </si>
  <si>
    <t>Indique quantas premiações você obteve referentes a trabalhos técnicos, culturais e esportivos.</t>
  </si>
  <si>
    <t>Indique quantos trabalhos, palestras ou mesas redondas, em evento de extensão, você apresentou.</t>
  </si>
  <si>
    <t>Indique quantos cursos ou minicursos, em eventos de extensão, você ministrou.</t>
  </si>
  <si>
    <t>Indique quantas orientações concluídas de iniciação à extensão (PIBIEXT), aprovada em edital, bolsista ou voluntário(a), você realizou.</t>
  </si>
  <si>
    <t>Indique quantas vezes você participou em ação/projeto/programa institucional: de Área, de Gestão do PIBID CAPES, Observatório Educacional, Rede Cedes e Programa de Educação Tutorial nas diversas áreas (PET) e similares, desde que aprovada por algum colegiado da UPE</t>
  </si>
  <si>
    <t>Indique quantas orientações de tese de doutorado, na UPE, foram concluídas.</t>
  </si>
  <si>
    <t>Indique quantas orientações de TCC de cursos de especialização lato sensu, incluindo a modalidade EAD e/ou programas de residência, na UPE, dentro da carga horária contratual, foram concluídas.</t>
  </si>
  <si>
    <t>Indique quantas coorientações de TCC de graduação, na UPE, foram concluídas.</t>
  </si>
  <si>
    <t>Indique quantas coorientações de dissertação de mestrado, na UPE, foram concluídas.</t>
  </si>
  <si>
    <t>Indique quantas coorientações de tese de doutorado, na UPE, foram concluídas.</t>
  </si>
  <si>
    <t>Indique quantas coorientações de TCC de cursos de especialização lato sensu, incluindo a modalidade EAD e/ou programas de residência, na UPE, dentro da carga horária contratual, foram concluídas.</t>
  </si>
  <si>
    <t>Indique quantas orientações de TCC de graduação, na UPE, foram concluídas.</t>
  </si>
  <si>
    <t>Indique quantas orientações de dissertação de mestrado, na UPE, foram concluídas.</t>
  </si>
  <si>
    <t>Indique quantos livros com ISBN você publicou (autor/a e organizador/a).</t>
  </si>
  <si>
    <t>Indique quantos capítulos de livros com ISBN você publicou (autor/a, co-autor/a ou colaborador/a). Não Indique aqui artigos em conferências onde houve anais com ISBN.</t>
  </si>
  <si>
    <t>Indique quantos artigos completos aprovados em eventos científicos (conferências, congressos, simpósios, dentre outros) você publicou.</t>
  </si>
  <si>
    <t>Indique quantos resumos expandidos (mais de uma página) aprovados em eventos científicos (conferências, congressos, simpósios, dentre outros) você publicou.</t>
  </si>
  <si>
    <t>Indique quantos resumos (uma página) aprovados em eventos científicos (conferências, congressos, simpósios, dentre outros) você publicou.</t>
  </si>
  <si>
    <t>Indique quantas patentes você depositou.</t>
  </si>
  <si>
    <t>Indique quantas patentes receberam o registro definitivo aceito.</t>
  </si>
  <si>
    <t>Indique quantos trabalhos científicos, técnicos, artísticos ou projetos foram premiados.</t>
  </si>
  <si>
    <t>Indique para quantos periódicos indexados você revisou publicações.</t>
  </si>
  <si>
    <r>
      <t xml:space="preserve">Indique quantos comitês para seleção de projetos em agências de fomento ou IES você participou como consultor </t>
    </r>
    <r>
      <rPr>
        <i/>
        <sz val="11"/>
        <rFont val="Calibri"/>
        <family val="2"/>
        <scheme val="minor"/>
      </rPr>
      <t>ad hoc</t>
    </r>
    <r>
      <rPr>
        <sz val="11"/>
        <rFont val="Calibri"/>
        <family val="2"/>
        <scheme val="minor"/>
      </rPr>
      <t>.</t>
    </r>
  </si>
  <si>
    <t>Indique quantos eventos científicos você atuou como membro de Comitê Técnico (TPC) ou Comissão Científica.</t>
  </si>
  <si>
    <t>Indique quantos eventos científicos você atuou como revisor(a) de publicações.</t>
  </si>
  <si>
    <t>Indique quantos eventos científicos (conferências, congressos, simpósios, dentre outros) você participou.</t>
  </si>
  <si>
    <t>Indique quantas orientações foram concluídas sem pendências. Apenas contabilize as orientações que tenham sido certificadas por algum edital ou programa.</t>
  </si>
  <si>
    <t>Indique quantos cursos ou minicursos em eventos científicos (conferências, congressos ou simpósios, dentre outros) você ministrou.</t>
  </si>
  <si>
    <r>
      <t xml:space="preserve">Indique quantas vezes você participou como consultor </t>
    </r>
    <r>
      <rPr>
        <i/>
        <sz val="11"/>
        <rFont val="Calibri"/>
        <family val="2"/>
        <scheme val="minor"/>
      </rPr>
      <t>ad hoc</t>
    </r>
    <r>
      <rPr>
        <sz val="11"/>
        <rFont val="Calibri"/>
        <family val="2"/>
        <scheme val="minor"/>
      </rPr>
      <t>, em comitês e afins.</t>
    </r>
  </si>
  <si>
    <r>
      <t>Indique quantas vezes você participou como Membro de Comitê Técnico (</t>
    </r>
    <r>
      <rPr>
        <i/>
        <sz val="11"/>
        <color theme="1"/>
        <rFont val="Calibri"/>
        <family val="2"/>
        <scheme val="minor"/>
      </rPr>
      <t>TPC - Technical Program Chair</t>
    </r>
    <r>
      <rPr>
        <sz val="11"/>
        <color theme="1"/>
        <rFont val="Calibri"/>
        <family val="2"/>
        <scheme val="minor"/>
      </rPr>
      <t xml:space="preserve">), em evento de extensão </t>
    </r>
  </si>
  <si>
    <t>Indique quantos Núcleos Docente Estruturantes ou Núcleos Docente Estruturantes Assistenciais você participou.</t>
  </si>
  <si>
    <t>Indique quantas disciplinas, componentes curriculares ou módulos você coordenou ou regeu.</t>
  </si>
  <si>
    <t>Indique quantos Programas de Pós-Graduação Stricto Sensu da UPE você participou como membro permanente (participação máxima em três programas).</t>
  </si>
  <si>
    <t>Indique quantos Programas de Pós-Graduação Stricto Sensu da UPE você participou como membro colaborador (participação máxima em três programas).</t>
  </si>
  <si>
    <t>Indique caso você tenha sido lider de um dos grupos de pesquisa certificado pela UPE. Observação: Os grupos de pesquisa permitem a existência de mais de um lider.</t>
  </si>
  <si>
    <t>Indique caso você tenha participado como pesquisador(a) em algum grupo de pesquisa certificado pela UPE.</t>
  </si>
  <si>
    <t>Indique quantos projetos de pesquisa você participou, como pesquisador (em andamento ou concluídos) com fomento de um dos editais internos da UPE.</t>
  </si>
  <si>
    <t>Indique quantos projetos de pesquisa você coordenou (em andamento ou concluídos) com fomento de um dos editais internos da UPE.</t>
  </si>
  <si>
    <t>Indique quantos projetos de pesquisa você coordenou (em andamento ou concluídos), em editais de agência de fomento externo a UPE, inclusive os financiados por empresas onde tenha havido aquisição de infraestrutura para a UPE.</t>
  </si>
  <si>
    <t>Indique quantos projetos de pesquisa você participou (em andamento ou concluídos), com fomento de editais de agência de fomento externos a UPE, inclusive os financiados por empresas onde tenha havido aquisição de infraestrutura para a UPE.</t>
  </si>
  <si>
    <t xml:space="preserve">Indique se você coordenou (em andamento ou concluído), com algum projeto  indicado como recomendado em algum edital sem recursos para apoio.  </t>
  </si>
  <si>
    <t xml:space="preserve">Indique se você participou (em andamento ou concluído) de algum projeto indicado como recomendado em algum edital sem recursos para apoio.  </t>
  </si>
  <si>
    <t>Indique caso você tenha sido coordenador(a) de um projeto institucional da UPE, ou seja, nos editais onde a UPE só pode submeter um projeto (por exemplo, editais FINEP).</t>
  </si>
  <si>
    <t>Indique caso você tenha participado de um projeto institucional da UPE, ou seja, nos editais onde a UPE só pode submeter um projeto (por exemplo, editais FINEP).</t>
  </si>
  <si>
    <t>Indique caso você tenha sido coordenador(a) de um dos subprojetos de um projeto institucional da UPE, ou seja, nos editais onde a UPE só pode submeter um projeto (por exemplo, editais FINEP).</t>
  </si>
  <si>
    <t>Indique caso você tenha participado de um dos subprojetos de um projeto institucional da UPE, ou seja, nos editais onde a UPE só pode submeter um projeto (por exemplo, editais FINEP).</t>
  </si>
  <si>
    <t>Indique se você fez parte de algum conselho editorial de periódico científico indexado (com ISSN), atuando na seleção de publicações.</t>
  </si>
  <si>
    <t>Indique quantos eventos você fez parte da comissão organizadora.</t>
  </si>
  <si>
    <t>Marque em quantas Comissões/Comitês/Núcleos você fez parte com designação formal, no âmbito da UPE, previstos no Estatuto da UPE Arts. 24 e 25. e no Regimento Geral Arts. 89, 95, 99 e 103, diretamente vinculados/as à Reitoria, às Unidades de Educação ou às Unidades de Educação e Saúde, tais como: NEAD; CEP; EDUPE; CPA; NIT; NBID; NAE,  NISC, NUTES, NEVUPE, NIDS, dentre outros/as.</t>
  </si>
  <si>
    <t>Marque em quantas Comissões/Comitês/Núcleos você fez parte por designação superior com documento comprobatório, para representar a UPE.</t>
  </si>
  <si>
    <t>Marque em quantos Conselhos da UPE você foi membro.</t>
  </si>
  <si>
    <t>Marque em quantos Conselhos da UPE você foi membro suplente.</t>
  </si>
  <si>
    <t>Marque em quantas Câmaras Consultivas dos Conselhos Superiores de Graduação, Pós-Graduação, Extensão e Cultura e Gestão de Pessoas  você foi membro.</t>
  </si>
  <si>
    <t>Marque em quantas Comissões Organizadoras de Concurso dentro da UPE você participou .</t>
  </si>
  <si>
    <t>Considere se foi assessor(a) de Relações Internacionais na Gestão Central.</t>
  </si>
  <si>
    <t>Considere se foi presidente ou vice da ADUPE.</t>
  </si>
  <si>
    <t>Considere se foi membro titular da Diretoria da ADUPE.</t>
  </si>
  <si>
    <t>Considere se foi representante formalmente designado pela entidade sindical da ADUPE.</t>
  </si>
  <si>
    <t>Marque quantas coordenações de laboratórios didáticos, de informática ou de ensino você teve.</t>
  </si>
  <si>
    <t>Considere se foi coordenador de programas institucionais: PIBID, PARFOR, PET-GRADUA-SUA, MAIS MÉDICOS, PROVAB</t>
  </si>
  <si>
    <t>Considere se foi coordenador do Núcleo Docente Estruturante ou Núcleo docente Estruturante Assistencial</t>
  </si>
  <si>
    <t>Indique quantas publicações científicas qualificadas como A1, pela última avaliação CAPES disponível, você publicou.</t>
  </si>
  <si>
    <t>Indique quantas publicações científicas qualificadas como A2, pela última avaliação CAPES disponível, você publicou.</t>
  </si>
  <si>
    <t>Indique quantas publicações científicas qualificadas como B2, pela última avaliação CAPES disponível, você publicou.</t>
  </si>
  <si>
    <t>Indique quantas publicações científicas qualificadas como B3, pela última avaliação CAPES disponível, você publicou.</t>
  </si>
  <si>
    <t>Indique quantas publicações científicas qualificadas como B4, pela última avaliação CAPES disponível, você publicou.</t>
  </si>
  <si>
    <t>Indique quantas publicações científicas qualificadas como B5, pela última avaliação CAPES disponível, você publicou.</t>
  </si>
  <si>
    <t>Indique quantas publicações científicas qualificadas como C,  pela última avaliação CAPES disponível, ou não qualificados, você publicou.</t>
  </si>
  <si>
    <t>Indique quantas publicações científicas qualificadas como B1, pela última avaliação CAPES disponível, você publicou.</t>
  </si>
  <si>
    <r>
      <t xml:space="preserve">Fonte: </t>
    </r>
    <r>
      <rPr>
        <sz val="11"/>
        <rFont val="Calibri"/>
        <family val="2"/>
        <scheme val="minor"/>
      </rPr>
      <t>Docente, com confirmação das informações pelo(a) coordenador(a) responsável, ouvida a direção da Unidade de Educação.</t>
    </r>
  </si>
  <si>
    <r>
      <t xml:space="preserve">Período de Realização da Avaliação: </t>
    </r>
    <r>
      <rPr>
        <sz val="11"/>
        <rFont val="Calibri"/>
        <family val="2"/>
        <scheme val="minor"/>
      </rPr>
      <t>a ser definido, anualmente, pela Secretaria de Administração-SAD</t>
    </r>
  </si>
  <si>
    <t>As verdes são automáticas</t>
  </si>
  <si>
    <t>Use S ou N para os campos Tipo Sim/Não</t>
  </si>
  <si>
    <t>Digite o número de atividades para os do Tipo Contador</t>
  </si>
  <si>
    <t>Verifique se as células mudam para esta cor após caso haja pontos acima de zero</t>
  </si>
  <si>
    <t>Total Parcial - Ensino</t>
  </si>
  <si>
    <t>Total Parcial - Pesquisa</t>
  </si>
  <si>
    <t>Total Parcial - Extensão</t>
  </si>
  <si>
    <t>Total Parcial - Gestão</t>
  </si>
  <si>
    <t>Total Geral</t>
  </si>
  <si>
    <t>Marque em quantas Bancas Examinadoras de Concurso dentro da UPE você participou .</t>
  </si>
  <si>
    <t>Marque em quantas Bancas Examinadoras de Concurso fora da UPE você participou.</t>
  </si>
  <si>
    <t>(*) Para 2017, o ano base anterior corresponde ao período de 1º de abril a 31 de dezembro de 2016. Em 2018, o ano base anterior corresponderá ao período de 1º de janeiro a 31 de dezembro de 2017 e, nos anos vindouros, o ano base corresponderá ao período de 1º de janeiro a 31 de dezembro do ano anterior da realização da avaliação de desempenho docente.</t>
  </si>
</sst>
</file>

<file path=xl/styles.xml><?xml version="1.0" encoding="utf-8"?>
<styleSheet xmlns="http://schemas.openxmlformats.org/spreadsheetml/2006/main">
  <fonts count="22">
    <font>
      <sz val="11"/>
      <color theme="1"/>
      <name val="Calibri"/>
      <family val="2"/>
      <scheme val="minor"/>
    </font>
    <font>
      <b/>
      <sz val="11"/>
      <name val="Calibri"/>
      <family val="2"/>
    </font>
    <font>
      <sz val="11"/>
      <name val="Calibri"/>
      <family val="2"/>
    </font>
    <font>
      <i/>
      <sz val="11"/>
      <name val="Calibri"/>
      <family val="2"/>
    </font>
    <font>
      <i/>
      <sz val="11"/>
      <color indexed="8"/>
      <name val="Calibri"/>
      <family val="2"/>
    </font>
    <font>
      <sz val="11"/>
      <color rgb="FF9C0006"/>
      <name val="Calibri"/>
      <family val="2"/>
      <scheme val="minor"/>
    </font>
    <font>
      <b/>
      <sz val="11"/>
      <color theme="1"/>
      <name val="Calibri"/>
      <family val="2"/>
      <scheme val="minor"/>
    </font>
    <font>
      <b/>
      <sz val="11"/>
      <name val="Calibri"/>
      <family val="2"/>
      <scheme val="minor"/>
    </font>
    <font>
      <sz val="11"/>
      <name val="Calibri"/>
      <family val="2"/>
      <scheme val="minor"/>
    </font>
    <font>
      <sz val="10"/>
      <color theme="1"/>
      <name val="Calibri"/>
      <family val="2"/>
      <scheme val="minor"/>
    </font>
    <font>
      <b/>
      <sz val="9"/>
      <name val="Calibri"/>
      <family val="2"/>
      <scheme val="minor"/>
    </font>
    <font>
      <sz val="11"/>
      <color rgb="FFFF0000"/>
      <name val="Calibri"/>
      <family val="2"/>
      <scheme val="minor"/>
    </font>
    <font>
      <i/>
      <sz val="11"/>
      <color theme="1"/>
      <name val="Calibri"/>
      <family val="2"/>
      <scheme val="minor"/>
    </font>
    <font>
      <sz val="11"/>
      <color rgb="FF9C6500"/>
      <name val="Calibri"/>
      <family val="2"/>
      <scheme val="minor"/>
    </font>
    <font>
      <b/>
      <sz val="12"/>
      <name val="Calibri"/>
      <family val="2"/>
      <scheme val="minor"/>
    </font>
    <font>
      <b/>
      <sz val="14"/>
      <name val="Calibri"/>
      <family val="2"/>
      <scheme val="minor"/>
    </font>
    <font>
      <i/>
      <sz val="11"/>
      <name val="Calibri"/>
      <family val="2"/>
      <scheme val="minor"/>
    </font>
    <font>
      <sz val="10"/>
      <name val="Calibri"/>
      <family val="2"/>
      <scheme val="minor"/>
    </font>
    <font>
      <sz val="11"/>
      <color indexed="8"/>
      <name val="Calibri"/>
      <family val="2"/>
    </font>
    <font>
      <b/>
      <sz val="16"/>
      <name val="Calibri"/>
      <family val="2"/>
      <scheme val="minor"/>
    </font>
    <font>
      <b/>
      <sz val="14"/>
      <color theme="0"/>
      <name val="Calibri"/>
      <family val="2"/>
      <scheme val="minor"/>
    </font>
    <font>
      <u/>
      <sz val="11"/>
      <name val="Calibri"/>
      <family val="2"/>
      <scheme val="minor"/>
    </font>
  </fonts>
  <fills count="14">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EB9C"/>
      </patternFill>
    </fill>
    <fill>
      <patternFill patternType="solid">
        <fgColor rgb="FFFFFF00"/>
        <bgColor indexed="64"/>
      </patternFill>
    </fill>
    <fill>
      <patternFill patternType="solid">
        <fgColor theme="0" tint="-0.24994659260841701"/>
        <bgColor indexed="64"/>
      </patternFill>
    </fill>
    <fill>
      <patternFill patternType="solid">
        <fgColor theme="4" tint="0.59999389629810485"/>
        <bgColor indexed="64"/>
      </patternFill>
    </fill>
    <fill>
      <patternFill patternType="solid">
        <fgColor theme="2"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3">
    <xf numFmtId="0" fontId="0" fillId="0" borderId="0"/>
    <xf numFmtId="0" fontId="5" fillId="2" borderId="0" applyNumberFormat="0" applyBorder="0" applyAlignment="0" applyProtection="0"/>
    <xf numFmtId="0" fontId="13" fillId="9" borderId="0" applyNumberFormat="0" applyBorder="0" applyAlignment="0" applyProtection="0"/>
  </cellStyleXfs>
  <cellXfs count="143">
    <xf numFmtId="0" fontId="0" fillId="0" borderId="0" xfId="0"/>
    <xf numFmtId="0" fontId="7" fillId="0" borderId="0" xfId="0" applyFont="1"/>
    <xf numFmtId="0" fontId="7" fillId="0" borderId="0" xfId="0" applyFont="1" applyAlignment="1">
      <alignment horizontal="center"/>
    </xf>
    <xf numFmtId="0" fontId="8" fillId="0" borderId="0" xfId="0" applyFont="1"/>
    <xf numFmtId="0" fontId="8" fillId="0" borderId="0" xfId="0" applyFont="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Alignment="1">
      <alignment wrapText="1"/>
    </xf>
    <xf numFmtId="0" fontId="7" fillId="0" borderId="0" xfId="0" applyFont="1" applyBorder="1" applyAlignment="1">
      <alignment vertical="center" wrapText="1"/>
    </xf>
    <xf numFmtId="0" fontId="8" fillId="0" borderId="0" xfId="0" applyFont="1" applyFill="1" applyBorder="1" applyAlignment="1">
      <alignment wrapText="1"/>
    </xf>
    <xf numFmtId="0" fontId="7" fillId="0" borderId="0" xfId="0" applyFont="1" applyBorder="1" applyAlignment="1">
      <alignment wrapText="1"/>
    </xf>
    <xf numFmtId="0" fontId="9" fillId="0" borderId="0" xfId="0" applyFont="1" applyAlignment="1">
      <alignment vertical="center" wrapText="1"/>
    </xf>
    <xf numFmtId="2" fontId="8" fillId="0" borderId="0" xfId="0" applyNumberFormat="1" applyFont="1" applyBorder="1" applyAlignment="1">
      <alignment horizontal="center" vertical="center" wrapText="1"/>
    </xf>
    <xf numFmtId="2" fontId="7" fillId="4" borderId="1" xfId="0" applyNumberFormat="1" applyFont="1" applyFill="1" applyBorder="1" applyAlignment="1">
      <alignment horizontal="center" vertical="center" wrapText="1"/>
    </xf>
    <xf numFmtId="0" fontId="8" fillId="0" borderId="1" xfId="0" applyFont="1" applyBorder="1"/>
    <xf numFmtId="0" fontId="0" fillId="0" borderId="0" xfId="0" applyBorder="1" applyAlignment="1">
      <alignment horizontal="center"/>
    </xf>
    <xf numFmtId="0" fontId="7" fillId="0" borderId="0" xfId="0" applyFont="1" applyBorder="1" applyAlignment="1">
      <alignment horizontal="right" wrapText="1"/>
    </xf>
    <xf numFmtId="2" fontId="7" fillId="0" borderId="0" xfId="0" applyNumberFormat="1" applyFont="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wrapText="1"/>
    </xf>
    <xf numFmtId="0" fontId="0" fillId="0" borderId="0" xfId="0" applyFill="1" applyBorder="1"/>
    <xf numFmtId="0" fontId="9" fillId="0" borderId="0"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0" fillId="0" borderId="0" xfId="0" applyFill="1" applyBorder="1" applyAlignment="1">
      <alignment horizontal="center" vertical="center"/>
    </xf>
    <xf numFmtId="0" fontId="7" fillId="6" borderId="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horizontal="center" vertical="center"/>
    </xf>
    <xf numFmtId="0" fontId="8" fillId="0" borderId="0" xfId="0" applyFont="1" applyAlignment="1">
      <alignment horizontal="center" vertical="center"/>
    </xf>
    <xf numFmtId="0" fontId="8" fillId="8"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8" borderId="1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8" borderId="5" xfId="0" applyFont="1" applyFill="1" applyBorder="1" applyAlignment="1">
      <alignment horizontal="center" vertical="center"/>
    </xf>
    <xf numFmtId="0" fontId="10" fillId="0" borderId="1" xfId="0" applyFont="1" applyFill="1" applyBorder="1" applyAlignment="1">
      <alignment vertical="center" wrapText="1"/>
    </xf>
    <xf numFmtId="0" fontId="8" fillId="0" borderId="1" xfId="0" applyFont="1" applyFill="1" applyBorder="1" applyAlignment="1"/>
    <xf numFmtId="0" fontId="8" fillId="0" borderId="1" xfId="0" applyFont="1" applyFill="1" applyBorder="1" applyAlignment="1">
      <alignment horizontal="center" vertical="center" wrapText="1"/>
    </xf>
    <xf numFmtId="2" fontId="7" fillId="5" borderId="1" xfId="0" applyNumberFormat="1" applyFont="1" applyFill="1" applyBorder="1" applyAlignment="1">
      <alignment vertical="center" wrapText="1"/>
    </xf>
    <xf numFmtId="2" fontId="7" fillId="5" borderId="12" xfId="0" applyNumberFormat="1" applyFont="1" applyFill="1" applyBorder="1" applyAlignment="1">
      <alignment vertical="center" wrapText="1"/>
    </xf>
    <xf numFmtId="2" fontId="7" fillId="5" borderId="11" xfId="0" applyNumberFormat="1" applyFont="1" applyFill="1" applyBorder="1" applyAlignment="1">
      <alignment vertical="center" wrapText="1"/>
    </xf>
    <xf numFmtId="0" fontId="0" fillId="0" borderId="0" xfId="0" applyAlignment="1">
      <alignment vertical="center"/>
    </xf>
    <xf numFmtId="2" fontId="0" fillId="0" borderId="0" xfId="0" applyNumberFormat="1" applyAlignment="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8" fillId="0" borderId="0" xfId="0" applyFont="1" applyFill="1" applyAlignment="1">
      <alignment horizontal="justify" vertical="center"/>
    </xf>
    <xf numFmtId="0" fontId="7" fillId="11" borderId="0" xfId="0" applyFont="1" applyFill="1" applyAlignment="1">
      <alignment horizontal="center" vertical="center" wrapText="1"/>
    </xf>
    <xf numFmtId="0" fontId="7" fillId="11"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0" fontId="8" fillId="3"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8" fillId="0" borderId="1" xfId="1" applyFont="1" applyFill="1" applyBorder="1" applyAlignment="1">
      <alignment horizontal="justify" vertical="center" wrapText="1"/>
    </xf>
    <xf numFmtId="0" fontId="8" fillId="0" borderId="1" xfId="0" applyFont="1" applyBorder="1" applyAlignment="1">
      <alignment horizontal="justify" vertical="center"/>
    </xf>
    <xf numFmtId="0" fontId="0" fillId="0" borderId="11" xfId="0" applyFont="1" applyBorder="1" applyAlignment="1">
      <alignment horizontal="justify" vertical="center" wrapText="1"/>
    </xf>
    <xf numFmtId="0" fontId="0" fillId="0"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12" xfId="0" applyBorder="1" applyAlignment="1">
      <alignment horizontal="justify" vertical="center" wrapText="1"/>
    </xf>
    <xf numFmtId="0" fontId="0" fillId="0" borderId="1" xfId="0"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0" xfId="0" applyFont="1" applyAlignment="1">
      <alignment horizontal="justify" vertical="center" wrapText="1"/>
    </xf>
    <xf numFmtId="0" fontId="8" fillId="0" borderId="11" xfId="0" applyFont="1" applyFill="1" applyBorder="1" applyAlignment="1">
      <alignment horizontal="justify" vertical="center" wrapText="1"/>
    </xf>
    <xf numFmtId="2" fontId="8" fillId="5" borderId="11" xfId="0" applyNumberFormat="1" applyFont="1" applyFill="1" applyBorder="1"/>
    <xf numFmtId="2" fontId="8" fillId="5" borderId="1" xfId="0" applyNumberFormat="1" applyFont="1" applyFill="1" applyBorder="1"/>
    <xf numFmtId="0" fontId="0" fillId="0" borderId="0" xfId="0" applyAlignment="1"/>
    <xf numFmtId="2" fontId="8" fillId="5" borderId="12" xfId="0" applyNumberFormat="1" applyFont="1" applyFill="1" applyBorder="1"/>
    <xf numFmtId="0" fontId="8" fillId="0" borderId="1" xfId="0" applyFont="1" applyFill="1" applyBorder="1"/>
    <xf numFmtId="2" fontId="8" fillId="0" borderId="1" xfId="0" applyNumberFormat="1" applyFont="1" applyFill="1" applyBorder="1"/>
    <xf numFmtId="2" fontId="8" fillId="5" borderId="26" xfId="0" applyNumberFormat="1" applyFont="1" applyFill="1" applyBorder="1"/>
    <xf numFmtId="2" fontId="8" fillId="5" borderId="25" xfId="0" applyNumberFormat="1" applyFont="1" applyFill="1" applyBorder="1"/>
    <xf numFmtId="0" fontId="8" fillId="3" borderId="1" xfId="0" applyFont="1" applyFill="1" applyBorder="1" applyAlignment="1">
      <alignment horizontal="left"/>
    </xf>
    <xf numFmtId="0" fontId="0" fillId="0" borderId="2" xfId="0" applyBorder="1" applyAlignment="1">
      <alignment horizontal="justify" vertical="center" wrapText="1"/>
    </xf>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6" fillId="5" borderId="1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6" borderId="1" xfId="2" applyFont="1" applyFill="1" applyBorder="1" applyAlignment="1">
      <alignment horizontal="center" vertical="center" wrapText="1"/>
    </xf>
    <xf numFmtId="0" fontId="7" fillId="4" borderId="1" xfId="0" applyFont="1" applyFill="1" applyBorder="1" applyAlignment="1">
      <alignment horizontal="center" vertical="center" wrapText="1"/>
    </xf>
    <xf numFmtId="2" fontId="17" fillId="0" borderId="7" xfId="0" applyNumberFormat="1" applyFont="1" applyFill="1" applyBorder="1" applyAlignment="1">
      <alignment horizontal="justify" vertical="center" wrapText="1"/>
    </xf>
    <xf numFmtId="2" fontId="9" fillId="0" borderId="10" xfId="0" applyNumberFormat="1" applyFont="1" applyFill="1" applyBorder="1" applyAlignment="1">
      <alignment horizontal="justify"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0" xfId="0" applyFont="1" applyAlignment="1">
      <alignment horizontal="center"/>
    </xf>
    <xf numFmtId="0" fontId="0" fillId="0" borderId="1" xfId="0" applyBorder="1" applyAlignment="1">
      <alignment horizontal="justify" vertical="center" wrapText="1"/>
    </xf>
    <xf numFmtId="0" fontId="8" fillId="3" borderId="1" xfId="0" applyFont="1" applyFill="1" applyBorder="1" applyAlignment="1">
      <alignment horizontal="justify"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3" borderId="7" xfId="0" applyFont="1" applyFill="1" applyBorder="1" applyAlignment="1">
      <alignment horizontal="justify" vertical="center" wrapText="1"/>
    </xf>
    <xf numFmtId="0" fontId="8" fillId="3" borderId="9" xfId="0" applyFont="1" applyFill="1" applyBorder="1" applyAlignment="1">
      <alignment horizontal="justify" vertical="center" wrapText="1"/>
    </xf>
    <xf numFmtId="0" fontId="8" fillId="3" borderId="10" xfId="0" applyFont="1" applyFill="1" applyBorder="1" applyAlignment="1">
      <alignment horizontal="justify" vertical="center" wrapText="1"/>
    </xf>
    <xf numFmtId="0" fontId="8" fillId="3" borderId="14"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15" xfId="0" applyFont="1" applyFill="1" applyBorder="1" applyAlignment="1">
      <alignment horizontal="justify" vertical="center" wrapText="1"/>
    </xf>
    <xf numFmtId="0" fontId="8" fillId="3" borderId="6" xfId="0" applyFont="1" applyFill="1" applyBorder="1" applyAlignment="1">
      <alignment horizontal="justify" vertical="center" wrapText="1"/>
    </xf>
    <xf numFmtId="0" fontId="8" fillId="3" borderId="16" xfId="0" applyFont="1" applyFill="1" applyBorder="1" applyAlignment="1">
      <alignment horizontal="justify" vertical="center" wrapText="1"/>
    </xf>
    <xf numFmtId="0" fontId="8" fillId="3" borderId="17" xfId="0" applyFont="1" applyFill="1" applyBorder="1" applyAlignment="1">
      <alignment horizontal="justify" vertical="center" wrapText="1"/>
    </xf>
    <xf numFmtId="0" fontId="0" fillId="0" borderId="1" xfId="0" applyFill="1" applyBorder="1" applyAlignment="1">
      <alignment horizontal="center" vertical="center"/>
    </xf>
    <xf numFmtId="0" fontId="8" fillId="0" borderId="1" xfId="0" applyFont="1" applyFill="1" applyBorder="1" applyAlignment="1">
      <alignment horizontal="justify" vertical="center" wrapText="1"/>
    </xf>
    <xf numFmtId="0" fontId="8" fillId="0" borderId="8" xfId="0" applyFont="1" applyBorder="1" applyAlignment="1">
      <alignment horizontal="left" vertical="center" wrapText="1"/>
    </xf>
    <xf numFmtId="0" fontId="14" fillId="6" borderId="1" xfId="0" applyFont="1" applyFill="1" applyBorder="1" applyAlignment="1">
      <alignment horizontal="center" vertical="center" textRotation="255"/>
    </xf>
    <xf numFmtId="0" fontId="7" fillId="0" borderId="16" xfId="0" applyFont="1" applyBorder="1" applyAlignment="1">
      <alignment horizontal="left"/>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7" fillId="10" borderId="0" xfId="0" applyFont="1" applyFill="1" applyBorder="1" applyAlignment="1">
      <alignment horizontal="left" vertical="center" wrapText="1"/>
    </xf>
    <xf numFmtId="0" fontId="7" fillId="10" borderId="0" xfId="0" applyFont="1" applyFill="1" applyAlignment="1">
      <alignment horizontal="left" wrapText="1"/>
    </xf>
    <xf numFmtId="0" fontId="21" fillId="10" borderId="0" xfId="0" applyFont="1" applyFill="1" applyAlignment="1">
      <alignment horizontal="left" vertical="top" wrapText="1"/>
    </xf>
    <xf numFmtId="0" fontId="7" fillId="10" borderId="0" xfId="0" applyFont="1" applyFill="1" applyAlignment="1">
      <alignment horizontal="left"/>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20" fillId="13" borderId="18"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20" fillId="13" borderId="13" xfId="0" applyFont="1" applyFill="1" applyBorder="1" applyAlignment="1">
      <alignment horizontal="center" vertical="center" wrapText="1"/>
    </xf>
    <xf numFmtId="0" fontId="20" fillId="13" borderId="0" xfId="0" applyFont="1" applyFill="1" applyBorder="1" applyAlignment="1">
      <alignment horizontal="center" vertical="center" wrapText="1"/>
    </xf>
    <xf numFmtId="0" fontId="7" fillId="0" borderId="18" xfId="0" applyFont="1" applyBorder="1" applyAlignment="1">
      <alignment horizontal="center"/>
    </xf>
    <xf numFmtId="0" fontId="7" fillId="0" borderId="19" xfId="0" applyFont="1" applyBorder="1" applyAlignment="1">
      <alignment horizontal="center"/>
    </xf>
    <xf numFmtId="0" fontId="8" fillId="8" borderId="11" xfId="0" applyFont="1" applyFill="1" applyBorder="1" applyProtection="1">
      <protection locked="0"/>
    </xf>
    <xf numFmtId="0" fontId="8" fillId="8" borderId="1" xfId="0" applyFont="1" applyFill="1" applyBorder="1" applyProtection="1">
      <protection locked="0"/>
    </xf>
    <xf numFmtId="0" fontId="8" fillId="7" borderId="1" xfId="0" applyFont="1" applyFill="1" applyBorder="1" applyProtection="1">
      <protection locked="0"/>
    </xf>
    <xf numFmtId="0" fontId="8" fillId="8" borderId="12" xfId="0" applyFont="1" applyFill="1" applyBorder="1" applyProtection="1">
      <protection locked="0"/>
    </xf>
    <xf numFmtId="0" fontId="8" fillId="7" borderId="12" xfId="0" applyFont="1" applyFill="1" applyBorder="1" applyProtection="1">
      <protection locked="0"/>
    </xf>
  </cellXfs>
  <cellStyles count="3">
    <cellStyle name="Incorreto" xfId="1" builtinId="27"/>
    <cellStyle name="Neutra" xfId="2" builtinId="28"/>
    <cellStyle name="Normal" xfId="0" builtinId="0"/>
  </cellStyles>
  <dxfs count="12">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lor theme="0"/>
      </font>
      <fill>
        <patternFill>
          <fgColor auto="1"/>
          <bgColor theme="2" tint="-0.499984740745262"/>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sheetPr>
    <pageSetUpPr fitToPage="1"/>
  </sheetPr>
  <dimension ref="A1:S205"/>
  <sheetViews>
    <sheetView tabSelected="1" zoomScale="84" zoomScaleNormal="84" zoomScalePageLayoutView="70" workbookViewId="0">
      <selection activeCell="Q5" sqref="Q5"/>
    </sheetView>
  </sheetViews>
  <sheetFormatPr defaultColWidth="8.7109375" defaultRowHeight="15"/>
  <cols>
    <col min="1" max="1" width="8.7109375" style="3"/>
    <col min="2" max="2" width="14.42578125" style="6" customWidth="1"/>
    <col min="3" max="3" width="77.7109375" style="6" customWidth="1"/>
    <col min="4" max="4" width="10.7109375" style="4" customWidth="1"/>
    <col min="5" max="5" width="11.42578125" style="27" customWidth="1"/>
    <col min="6" max="6" width="9.28515625" style="3" customWidth="1"/>
    <col min="7" max="7" width="64" style="6" customWidth="1"/>
    <col min="8" max="17" width="8.7109375" style="3"/>
    <col min="18" max="18" width="10.5703125" style="3" customWidth="1"/>
    <col min="19" max="16384" width="8.7109375" style="3"/>
  </cols>
  <sheetData>
    <row r="1" spans="1:17">
      <c r="A1" s="87"/>
      <c r="B1" s="87"/>
      <c r="C1" s="87"/>
      <c r="D1" s="87"/>
      <c r="E1" s="87"/>
      <c r="F1" s="87"/>
      <c r="G1" s="87"/>
    </row>
    <row r="2" spans="1:17">
      <c r="A2" s="87"/>
      <c r="B2" s="87"/>
      <c r="C2" s="87"/>
      <c r="D2" s="87"/>
      <c r="E2" s="87"/>
      <c r="F2" s="87"/>
      <c r="G2" s="87"/>
    </row>
    <row r="3" spans="1:17">
      <c r="A3" s="87"/>
      <c r="B3" s="87"/>
      <c r="C3" s="87"/>
      <c r="D3" s="87"/>
      <c r="E3" s="87"/>
      <c r="F3" s="87"/>
      <c r="G3" s="87"/>
    </row>
    <row r="4" spans="1:17">
      <c r="A4" s="87"/>
      <c r="B4" s="87"/>
      <c r="C4" s="87"/>
      <c r="D4" s="87"/>
      <c r="E4" s="87"/>
      <c r="F4" s="87"/>
      <c r="G4" s="87"/>
    </row>
    <row r="5" spans="1:17" s="1" customFormat="1" ht="25.5" customHeight="1" thickBot="1">
      <c r="A5" s="123" t="s">
        <v>224</v>
      </c>
      <c r="B5" s="124"/>
      <c r="C5" s="124"/>
      <c r="D5" s="124"/>
      <c r="E5" s="124"/>
      <c r="F5" s="124"/>
      <c r="G5" s="124"/>
    </row>
    <row r="6" spans="1:17" s="1" customFormat="1" ht="30.95" customHeight="1">
      <c r="A6" s="125" t="s">
        <v>465</v>
      </c>
      <c r="B6" s="125"/>
      <c r="C6" s="125"/>
      <c r="D6" s="125"/>
      <c r="E6" s="125"/>
      <c r="F6" s="125"/>
      <c r="G6" s="125"/>
      <c r="J6" s="107" t="s">
        <v>467</v>
      </c>
      <c r="K6" s="108"/>
      <c r="L6" s="108"/>
      <c r="M6" s="108"/>
    </row>
    <row r="7" spans="1:17" s="1" customFormat="1" ht="15" customHeight="1" thickBot="1">
      <c r="A7" s="126" t="s">
        <v>295</v>
      </c>
      <c r="B7" s="126"/>
      <c r="C7" s="126"/>
      <c r="D7" s="126"/>
      <c r="E7" s="126"/>
      <c r="F7" s="126"/>
      <c r="G7" s="126"/>
      <c r="J7" s="109"/>
      <c r="K7" s="110"/>
      <c r="L7" s="110"/>
      <c r="M7" s="110"/>
    </row>
    <row r="8" spans="1:17" s="1" customFormat="1" ht="34.5" customHeight="1">
      <c r="A8" s="127" t="s">
        <v>478</v>
      </c>
      <c r="B8" s="127"/>
      <c r="C8" s="127"/>
      <c r="D8" s="127"/>
      <c r="E8" s="127"/>
      <c r="F8" s="127"/>
      <c r="G8" s="127"/>
      <c r="J8" s="111" t="s">
        <v>468</v>
      </c>
      <c r="K8" s="112"/>
      <c r="L8" s="117" t="s">
        <v>469</v>
      </c>
      <c r="M8" s="118"/>
      <c r="N8" s="132" t="s">
        <v>470</v>
      </c>
      <c r="O8" s="133"/>
      <c r="P8" s="133"/>
      <c r="Q8" s="133"/>
    </row>
    <row r="9" spans="1:17" s="1" customFormat="1" ht="14.65" customHeight="1">
      <c r="A9" s="128" t="s">
        <v>466</v>
      </c>
      <c r="B9" s="128"/>
      <c r="C9" s="128"/>
      <c r="D9" s="128"/>
      <c r="E9" s="128"/>
      <c r="F9" s="128"/>
      <c r="G9" s="128"/>
      <c r="J9" s="113"/>
      <c r="K9" s="114"/>
      <c r="L9" s="119"/>
      <c r="M9" s="120"/>
      <c r="N9" s="134"/>
      <c r="O9" s="135"/>
      <c r="P9" s="135"/>
      <c r="Q9" s="135"/>
    </row>
    <row r="10" spans="1:17" s="1" customFormat="1" ht="15" customHeight="1">
      <c r="A10" s="106"/>
      <c r="B10" s="106"/>
      <c r="C10" s="106"/>
      <c r="D10" s="106"/>
      <c r="E10" s="106"/>
      <c r="F10" s="106"/>
      <c r="G10" s="9"/>
      <c r="I10"/>
      <c r="J10" s="113"/>
      <c r="K10" s="114"/>
      <c r="L10" s="119"/>
      <c r="M10" s="120"/>
      <c r="N10" s="134"/>
      <c r="O10" s="135"/>
      <c r="P10" s="135"/>
      <c r="Q10" s="135"/>
    </row>
    <row r="11" spans="1:17" s="2" customFormat="1" ht="42.75" customHeight="1" thickBot="1">
      <c r="A11" s="44">
        <v>1</v>
      </c>
      <c r="B11" s="21" t="s">
        <v>0</v>
      </c>
      <c r="C11" s="21" t="s">
        <v>213</v>
      </c>
      <c r="D11" s="12" t="s">
        <v>212</v>
      </c>
      <c r="E11" s="21" t="s">
        <v>17</v>
      </c>
      <c r="F11" s="24" t="s">
        <v>211</v>
      </c>
      <c r="G11" s="47" t="s">
        <v>296</v>
      </c>
      <c r="J11" s="115"/>
      <c r="K11" s="116"/>
      <c r="L11" s="121"/>
      <c r="M11" s="122"/>
      <c r="N11" s="134"/>
      <c r="O11" s="135"/>
      <c r="P11" s="135"/>
      <c r="Q11" s="135"/>
    </row>
    <row r="12" spans="1:17" ht="28.9" customHeight="1">
      <c r="A12" s="43" t="s">
        <v>53</v>
      </c>
      <c r="B12" s="49" t="s">
        <v>1</v>
      </c>
      <c r="C12" s="53" t="s">
        <v>267</v>
      </c>
      <c r="D12" s="38">
        <v>2.9250000000000003</v>
      </c>
      <c r="E12" s="28" t="s">
        <v>15</v>
      </c>
      <c r="F12" s="105" t="s">
        <v>12</v>
      </c>
      <c r="G12" s="52" t="s">
        <v>286</v>
      </c>
      <c r="I12"/>
      <c r="K12" s="138"/>
      <c r="L12" s="67">
        <f>IF(AND(K$12="S",K$13="",K$14="",K$15="",K$16="",K$17="",K$18="",K$19="",K$20=""),D12,0)</f>
        <v>0</v>
      </c>
      <c r="N12"/>
      <c r="O12"/>
    </row>
    <row r="13" spans="1:17" ht="30">
      <c r="A13" s="43" t="s">
        <v>54</v>
      </c>
      <c r="B13" s="49" t="s">
        <v>1</v>
      </c>
      <c r="C13" s="53" t="s">
        <v>268</v>
      </c>
      <c r="D13" s="38">
        <v>3.9000000000000004</v>
      </c>
      <c r="E13" s="28" t="s">
        <v>15</v>
      </c>
      <c r="F13" s="105"/>
      <c r="G13" s="52" t="s">
        <v>287</v>
      </c>
      <c r="I13"/>
      <c r="K13" s="139"/>
      <c r="L13" s="67">
        <f>IF(AND(K$12="",K$13="s",K$14="",K$15="",K$16="",K$17="",K$18="",K$19="",K$20=""),D13,0)</f>
        <v>0</v>
      </c>
      <c r="N13"/>
      <c r="O13"/>
    </row>
    <row r="14" spans="1:17" ht="30">
      <c r="A14" s="43" t="s">
        <v>55</v>
      </c>
      <c r="B14" s="49" t="s">
        <v>1</v>
      </c>
      <c r="C14" s="53" t="s">
        <v>270</v>
      </c>
      <c r="D14" s="38">
        <v>4.875</v>
      </c>
      <c r="E14" s="28" t="s">
        <v>15</v>
      </c>
      <c r="F14" s="105"/>
      <c r="G14" s="52" t="s">
        <v>287</v>
      </c>
      <c r="I14"/>
      <c r="K14" s="139"/>
      <c r="L14" s="67">
        <f>IF(AND(K$12="",K$13="",K$14="s",K$15="",K$16="",K$17="",K$18="",K$19="",K$20=""),D14,0)</f>
        <v>0</v>
      </c>
      <c r="N14"/>
      <c r="O14"/>
    </row>
    <row r="15" spans="1:17" ht="30">
      <c r="A15" s="43" t="s">
        <v>56</v>
      </c>
      <c r="B15" s="49" t="s">
        <v>1</v>
      </c>
      <c r="C15" s="53" t="s">
        <v>269</v>
      </c>
      <c r="D15" s="38">
        <v>5.6875</v>
      </c>
      <c r="E15" s="28" t="s">
        <v>15</v>
      </c>
      <c r="F15" s="105"/>
      <c r="G15" s="52" t="s">
        <v>287</v>
      </c>
      <c r="I15"/>
      <c r="K15" s="139"/>
      <c r="L15" s="67">
        <f>IF(AND(K$12="",K$13="",K$14="",K$15="s",K$16="",K$17="",K$18="",K$19="",K$20=""),D15,0)</f>
        <v>0</v>
      </c>
      <c r="M15"/>
      <c r="N15"/>
      <c r="O15"/>
    </row>
    <row r="16" spans="1:17" ht="30" customHeight="1">
      <c r="A16" s="43" t="s">
        <v>57</v>
      </c>
      <c r="B16" s="49" t="s">
        <v>1</v>
      </c>
      <c r="C16" s="53" t="s">
        <v>274</v>
      </c>
      <c r="D16" s="38">
        <v>6.4999999999999991</v>
      </c>
      <c r="E16" s="28" t="s">
        <v>15</v>
      </c>
      <c r="F16" s="105"/>
      <c r="G16" s="52" t="s">
        <v>287</v>
      </c>
      <c r="I16"/>
      <c r="K16" s="139"/>
      <c r="L16" s="67">
        <f>IF(AND(K$12="",K$13="",K$14="",K$15="",K$16="s",K$17="",K$18="",K$19="",K$20=""),D16,0)</f>
        <v>0</v>
      </c>
      <c r="M16"/>
      <c r="N16"/>
      <c r="O16"/>
    </row>
    <row r="17" spans="1:15" ht="30" customHeight="1">
      <c r="A17" s="43" t="s">
        <v>58</v>
      </c>
      <c r="B17" s="49" t="s">
        <v>1</v>
      </c>
      <c r="C17" s="53" t="s">
        <v>275</v>
      </c>
      <c r="D17" s="38">
        <v>7.6262721596721263</v>
      </c>
      <c r="E17" s="28" t="s">
        <v>15</v>
      </c>
      <c r="F17" s="105"/>
      <c r="G17" s="52" t="s">
        <v>287</v>
      </c>
      <c r="I17"/>
      <c r="K17" s="139"/>
      <c r="L17" s="67">
        <f>IF(AND(K$12="",K$13="",K$14="",K$15="",K$16="",K$17="s",K$18="",K$19="",K$20=""),D17,0)</f>
        <v>0</v>
      </c>
      <c r="M17"/>
      <c r="N17"/>
      <c r="O17"/>
    </row>
    <row r="18" spans="1:15" ht="30" customHeight="1">
      <c r="A18" s="43" t="s">
        <v>59</v>
      </c>
      <c r="B18" s="49" t="s">
        <v>1</v>
      </c>
      <c r="C18" s="53" t="s">
        <v>273</v>
      </c>
      <c r="D18" s="38">
        <v>10.258814076604164</v>
      </c>
      <c r="E18" s="28" t="s">
        <v>15</v>
      </c>
      <c r="F18" s="105"/>
      <c r="G18" s="52" t="s">
        <v>287</v>
      </c>
      <c r="I18"/>
      <c r="K18" s="139"/>
      <c r="L18" s="67">
        <f>IF(AND(K$12="",K$13="",K$14="",K$15="",K$16="",K$17="",K$18="s",K$19="",K$20=""),D18,0)</f>
        <v>0</v>
      </c>
      <c r="M18"/>
      <c r="N18"/>
      <c r="O18"/>
    </row>
    <row r="19" spans="1:15" ht="30.75" customHeight="1">
      <c r="A19" s="43" t="s">
        <v>198</v>
      </c>
      <c r="B19" s="49" t="s">
        <v>1</v>
      </c>
      <c r="C19" s="54" t="s">
        <v>272</v>
      </c>
      <c r="D19" s="38">
        <v>2.9250000000000003</v>
      </c>
      <c r="E19" s="28" t="s">
        <v>15</v>
      </c>
      <c r="F19" s="105"/>
      <c r="G19" s="52" t="s">
        <v>297</v>
      </c>
      <c r="K19" s="139"/>
      <c r="L19" s="67">
        <f>IF(AND(K$12="",K$13="",K$14="",K$15="",K$16="",K$17="",K$18="",K$19="s",K$20=""),D19,0)</f>
        <v>0</v>
      </c>
      <c r="N19"/>
      <c r="O19"/>
    </row>
    <row r="20" spans="1:15" ht="30.75" customHeight="1">
      <c r="A20" s="43" t="s">
        <v>199</v>
      </c>
      <c r="B20" s="49" t="s">
        <v>1</v>
      </c>
      <c r="C20" s="54" t="s">
        <v>271</v>
      </c>
      <c r="D20" s="38">
        <v>3.9000000000000004</v>
      </c>
      <c r="E20" s="28" t="s">
        <v>15</v>
      </c>
      <c r="F20" s="105"/>
      <c r="G20" s="52" t="s">
        <v>297</v>
      </c>
      <c r="K20" s="139"/>
      <c r="L20" s="67">
        <f>IF(AND(K$12="",K$13="",K$14="",K$15="",K$16="",K$17="",K$18="",K$19="",K$20="s"),D20,0)</f>
        <v>0</v>
      </c>
      <c r="N20"/>
      <c r="O20"/>
    </row>
    <row r="21" spans="1:15" ht="60">
      <c r="A21" s="43" t="s">
        <v>60</v>
      </c>
      <c r="B21" s="49" t="s">
        <v>1</v>
      </c>
      <c r="C21" s="53" t="s">
        <v>319</v>
      </c>
      <c r="D21" s="38">
        <f>2.31*1.5</f>
        <v>3.4649999999999999</v>
      </c>
      <c r="E21" s="29" t="s">
        <v>16</v>
      </c>
      <c r="F21" s="13"/>
      <c r="G21" s="52" t="s">
        <v>337</v>
      </c>
      <c r="K21" s="140"/>
      <c r="L21" s="68">
        <f>K21*D21</f>
        <v>0</v>
      </c>
    </row>
    <row r="22" spans="1:15" ht="30">
      <c r="A22" s="43" t="s">
        <v>61</v>
      </c>
      <c r="B22" s="49" t="s">
        <v>1</v>
      </c>
      <c r="C22" s="53" t="s">
        <v>298</v>
      </c>
      <c r="D22" s="38">
        <v>1.2024999999999999</v>
      </c>
      <c r="E22" s="28" t="s">
        <v>15</v>
      </c>
      <c r="F22" s="13"/>
      <c r="G22" s="52" t="s">
        <v>288</v>
      </c>
      <c r="K22" s="139"/>
      <c r="L22" s="67">
        <f t="shared" ref="L22" si="0">IF(K22="S",D22,0)</f>
        <v>0</v>
      </c>
    </row>
    <row r="23" spans="1:15" ht="45">
      <c r="A23" s="43" t="s">
        <v>62</v>
      </c>
      <c r="B23" s="49" t="s">
        <v>1</v>
      </c>
      <c r="C23" s="53" t="s">
        <v>299</v>
      </c>
      <c r="D23" s="38">
        <v>1.2024999999999999</v>
      </c>
      <c r="E23" s="29" t="s">
        <v>16</v>
      </c>
      <c r="F23" s="23" t="s">
        <v>50</v>
      </c>
      <c r="G23" s="52" t="s">
        <v>338</v>
      </c>
      <c r="J23" s="23" t="s">
        <v>50</v>
      </c>
      <c r="K23" s="140"/>
      <c r="L23" s="68">
        <f t="shared" ref="L23:L35" si="1">K23*D23</f>
        <v>0</v>
      </c>
    </row>
    <row r="24" spans="1:15" ht="30">
      <c r="A24" s="43" t="s">
        <v>63</v>
      </c>
      <c r="B24" s="49" t="s">
        <v>1</v>
      </c>
      <c r="C24" s="53" t="s">
        <v>300</v>
      </c>
      <c r="D24" s="38">
        <f>1.9175+0.5</f>
        <v>2.4175</v>
      </c>
      <c r="E24" s="29" t="s">
        <v>16</v>
      </c>
      <c r="F24" s="13"/>
      <c r="G24" s="52" t="s">
        <v>407</v>
      </c>
      <c r="K24" s="140"/>
      <c r="L24" s="68">
        <f t="shared" si="1"/>
        <v>0</v>
      </c>
    </row>
    <row r="25" spans="1:15" ht="30">
      <c r="A25" s="43" t="s">
        <v>64</v>
      </c>
      <c r="B25" s="49" t="s">
        <v>1</v>
      </c>
      <c r="C25" s="53" t="s">
        <v>301</v>
      </c>
      <c r="D25" s="38">
        <f>0.86*1.92+0.5</f>
        <v>2.1512000000000002</v>
      </c>
      <c r="E25" s="29" t="s">
        <v>16</v>
      </c>
      <c r="F25" s="13"/>
      <c r="G25" s="52" t="s">
        <v>339</v>
      </c>
      <c r="K25" s="140"/>
      <c r="L25" s="68">
        <f t="shared" si="1"/>
        <v>0</v>
      </c>
    </row>
    <row r="26" spans="1:15" ht="30">
      <c r="A26" s="43" t="s">
        <v>65</v>
      </c>
      <c r="B26" s="49" t="s">
        <v>1</v>
      </c>
      <c r="C26" s="53" t="s">
        <v>302</v>
      </c>
      <c r="D26" s="38">
        <f>3.4125+0.5</f>
        <v>3.9125000000000001</v>
      </c>
      <c r="E26" s="29" t="s">
        <v>16</v>
      </c>
      <c r="F26" s="13"/>
      <c r="G26" s="52" t="s">
        <v>408</v>
      </c>
      <c r="K26" s="140"/>
      <c r="L26" s="68">
        <f t="shared" si="1"/>
        <v>0</v>
      </c>
    </row>
    <row r="27" spans="1:15" ht="30">
      <c r="A27" s="43" t="s">
        <v>66</v>
      </c>
      <c r="B27" s="49" t="s">
        <v>1</v>
      </c>
      <c r="C27" s="53" t="s">
        <v>303</v>
      </c>
      <c r="D27" s="38">
        <f>2.9575+0.5</f>
        <v>3.4575</v>
      </c>
      <c r="E27" s="29" t="s">
        <v>16</v>
      </c>
      <c r="F27" s="13"/>
      <c r="G27" s="52" t="s">
        <v>340</v>
      </c>
      <c r="K27" s="140"/>
      <c r="L27" s="68">
        <f t="shared" si="1"/>
        <v>0</v>
      </c>
    </row>
    <row r="28" spans="1:15" ht="30">
      <c r="A28" s="43" t="s">
        <v>67</v>
      </c>
      <c r="B28" s="49" t="s">
        <v>1</v>
      </c>
      <c r="C28" s="53" t="s">
        <v>304</v>
      </c>
      <c r="D28" s="38">
        <f>4.7125+0.5</f>
        <v>5.2125000000000004</v>
      </c>
      <c r="E28" s="29" t="s">
        <v>16</v>
      </c>
      <c r="F28" s="13"/>
      <c r="G28" s="52" t="s">
        <v>401</v>
      </c>
      <c r="K28" s="140"/>
      <c r="L28" s="68">
        <f t="shared" si="1"/>
        <v>0</v>
      </c>
    </row>
    <row r="29" spans="1:15" ht="30">
      <c r="A29" s="43" t="s">
        <v>68</v>
      </c>
      <c r="B29" s="49" t="s">
        <v>1</v>
      </c>
      <c r="C29" s="53" t="s">
        <v>305</v>
      </c>
      <c r="D29" s="38">
        <f>4.26+0.5</f>
        <v>4.76</v>
      </c>
      <c r="E29" s="29" t="s">
        <v>16</v>
      </c>
      <c r="F29" s="13"/>
      <c r="G29" s="52" t="s">
        <v>341</v>
      </c>
      <c r="K29" s="140"/>
      <c r="L29" s="68">
        <f t="shared" si="1"/>
        <v>0</v>
      </c>
    </row>
    <row r="30" spans="1:15" ht="30" customHeight="1">
      <c r="A30" s="43" t="s">
        <v>69</v>
      </c>
      <c r="B30" s="49" t="s">
        <v>1</v>
      </c>
      <c r="C30" s="53" t="s">
        <v>320</v>
      </c>
      <c r="D30" s="38">
        <v>2.85</v>
      </c>
      <c r="E30" s="29" t="s">
        <v>16</v>
      </c>
      <c r="F30" s="13"/>
      <c r="G30" s="52" t="s">
        <v>402</v>
      </c>
      <c r="K30" s="140"/>
      <c r="L30" s="68">
        <f t="shared" si="1"/>
        <v>0</v>
      </c>
    </row>
    <row r="31" spans="1:15" ht="30">
      <c r="A31" s="43" t="s">
        <v>70</v>
      </c>
      <c r="B31" s="49" t="s">
        <v>1</v>
      </c>
      <c r="C31" s="53" t="s">
        <v>306</v>
      </c>
      <c r="D31" s="38">
        <f>1.8525-0.5</f>
        <v>1.3525</v>
      </c>
      <c r="E31" s="29" t="s">
        <v>16</v>
      </c>
      <c r="F31" s="13"/>
      <c r="G31" s="52" t="s">
        <v>403</v>
      </c>
      <c r="K31" s="140"/>
      <c r="L31" s="68">
        <f t="shared" si="1"/>
        <v>0</v>
      </c>
    </row>
    <row r="32" spans="1:15" ht="30" customHeight="1">
      <c r="A32" s="43" t="s">
        <v>71</v>
      </c>
      <c r="B32" s="49" t="s">
        <v>1</v>
      </c>
      <c r="C32" s="53" t="s">
        <v>307</v>
      </c>
      <c r="D32" s="38">
        <f>3.12-0.5</f>
        <v>2.62</v>
      </c>
      <c r="E32" s="29" t="s">
        <v>16</v>
      </c>
      <c r="F32" s="13"/>
      <c r="G32" s="52" t="s">
        <v>404</v>
      </c>
      <c r="K32" s="140"/>
      <c r="L32" s="68">
        <f t="shared" si="1"/>
        <v>0</v>
      </c>
    </row>
    <row r="33" spans="1:19" ht="30.6" customHeight="1">
      <c r="A33" s="43" t="s">
        <v>72</v>
      </c>
      <c r="B33" s="49" t="s">
        <v>1</v>
      </c>
      <c r="C33" s="53" t="s">
        <v>308</v>
      </c>
      <c r="D33" s="38">
        <f>2.73-0.5</f>
        <v>2.23</v>
      </c>
      <c r="E33" s="29" t="s">
        <v>16</v>
      </c>
      <c r="F33" s="13"/>
      <c r="G33" s="52" t="s">
        <v>342</v>
      </c>
      <c r="K33" s="140"/>
      <c r="L33" s="68">
        <f t="shared" si="1"/>
        <v>0</v>
      </c>
    </row>
    <row r="34" spans="1:19" ht="30">
      <c r="A34" s="43" t="s">
        <v>73</v>
      </c>
      <c r="B34" s="49" t="s">
        <v>1</v>
      </c>
      <c r="C34" s="53" t="s">
        <v>309</v>
      </c>
      <c r="D34" s="38">
        <f>3.9975-0.5</f>
        <v>3.4975000000000001</v>
      </c>
      <c r="E34" s="29" t="s">
        <v>16</v>
      </c>
      <c r="F34" s="13"/>
      <c r="G34" s="52" t="s">
        <v>405</v>
      </c>
      <c r="K34" s="140"/>
      <c r="L34" s="68">
        <f t="shared" si="1"/>
        <v>0</v>
      </c>
    </row>
    <row r="35" spans="1:19" ht="30">
      <c r="A35" s="43" t="s">
        <v>74</v>
      </c>
      <c r="B35" s="49" t="s">
        <v>1</v>
      </c>
      <c r="C35" s="53" t="s">
        <v>310</v>
      </c>
      <c r="D35" s="38">
        <f>3.6075-0.5</f>
        <v>3.1074999999999999</v>
      </c>
      <c r="E35" s="29" t="s">
        <v>16</v>
      </c>
      <c r="F35" s="13"/>
      <c r="G35" s="52" t="s">
        <v>343</v>
      </c>
      <c r="K35" s="140"/>
      <c r="L35" s="68">
        <f t="shared" si="1"/>
        <v>0</v>
      </c>
    </row>
    <row r="36" spans="1:19" ht="30">
      <c r="A36" s="43" t="s">
        <v>200</v>
      </c>
      <c r="B36" s="49" t="s">
        <v>1</v>
      </c>
      <c r="C36" s="53" t="s">
        <v>311</v>
      </c>
      <c r="D36" s="38">
        <f>0.6*D32</f>
        <v>1.5720000000000001</v>
      </c>
      <c r="E36" s="28" t="s">
        <v>15</v>
      </c>
      <c r="F36" s="13"/>
      <c r="G36" s="52" t="s">
        <v>278</v>
      </c>
      <c r="K36" s="139"/>
      <c r="L36" s="67">
        <f t="shared" ref="L36:L37" si="2">IF(K36="S",D36,0)</f>
        <v>0</v>
      </c>
    </row>
    <row r="37" spans="1:19" ht="30">
      <c r="A37" s="43" t="s">
        <v>75</v>
      </c>
      <c r="B37" s="49" t="s">
        <v>1</v>
      </c>
      <c r="C37" s="53" t="s">
        <v>312</v>
      </c>
      <c r="D37" s="38">
        <f>0.6*D34</f>
        <v>2.0985</v>
      </c>
      <c r="E37" s="28" t="s">
        <v>15</v>
      </c>
      <c r="F37" s="13"/>
      <c r="G37" s="52" t="s">
        <v>279</v>
      </c>
      <c r="K37" s="139"/>
      <c r="L37" s="67">
        <f t="shared" si="2"/>
        <v>0</v>
      </c>
      <c r="O37"/>
      <c r="P37"/>
      <c r="Q37"/>
      <c r="R37"/>
      <c r="S37"/>
    </row>
    <row r="38" spans="1:19" ht="47.1" customHeight="1">
      <c r="A38" s="43" t="s">
        <v>76</v>
      </c>
      <c r="B38" s="49" t="s">
        <v>1</v>
      </c>
      <c r="C38" s="55" t="s">
        <v>321</v>
      </c>
      <c r="D38" s="38">
        <v>1.69</v>
      </c>
      <c r="E38" s="29" t="s">
        <v>16</v>
      </c>
      <c r="F38" s="13"/>
      <c r="G38" s="52" t="s">
        <v>406</v>
      </c>
      <c r="J38" s="69"/>
      <c r="K38" s="140"/>
      <c r="L38" s="68">
        <f t="shared" ref="L38:L43" si="3">K38*D38</f>
        <v>0</v>
      </c>
      <c r="M38" s="69"/>
      <c r="O38"/>
      <c r="P38"/>
      <c r="Q38"/>
      <c r="R38"/>
      <c r="S38"/>
    </row>
    <row r="39" spans="1:19" ht="30">
      <c r="A39" s="43" t="s">
        <v>77</v>
      </c>
      <c r="B39" s="49" t="s">
        <v>1</v>
      </c>
      <c r="C39" s="54" t="s">
        <v>322</v>
      </c>
      <c r="D39" s="38">
        <v>1.7550000000000001</v>
      </c>
      <c r="E39" s="29" t="s">
        <v>16</v>
      </c>
      <c r="F39" s="13"/>
      <c r="G39" s="54" t="s">
        <v>344</v>
      </c>
      <c r="J39" s="69"/>
      <c r="K39" s="140"/>
      <c r="L39" s="68">
        <f t="shared" si="3"/>
        <v>0</v>
      </c>
      <c r="M39" s="69"/>
      <c r="O39"/>
      <c r="P39"/>
      <c r="Q39"/>
      <c r="R39"/>
      <c r="S39"/>
    </row>
    <row r="40" spans="1:19" ht="45">
      <c r="A40" s="43" t="s">
        <v>78</v>
      </c>
      <c r="B40" s="49" t="s">
        <v>1</v>
      </c>
      <c r="C40" s="53" t="s">
        <v>313</v>
      </c>
      <c r="D40" s="38">
        <v>2.86</v>
      </c>
      <c r="E40" s="29" t="s">
        <v>16</v>
      </c>
      <c r="F40" s="13"/>
      <c r="G40" s="53" t="s">
        <v>345</v>
      </c>
      <c r="J40" s="69"/>
      <c r="K40" s="140"/>
      <c r="L40" s="68">
        <f t="shared" si="3"/>
        <v>0</v>
      </c>
      <c r="M40" s="69"/>
      <c r="O40"/>
      <c r="P40"/>
      <c r="Q40"/>
      <c r="R40"/>
      <c r="S40"/>
    </row>
    <row r="41" spans="1:19" ht="45">
      <c r="A41" s="43" t="s">
        <v>79</v>
      </c>
      <c r="B41" s="49" t="s">
        <v>1</v>
      </c>
      <c r="C41" s="53" t="s">
        <v>314</v>
      </c>
      <c r="D41" s="38">
        <v>2.3074999999999997</v>
      </c>
      <c r="E41" s="29" t="s">
        <v>16</v>
      </c>
      <c r="F41" s="13"/>
      <c r="G41" s="53" t="s">
        <v>346</v>
      </c>
      <c r="J41" s="69"/>
      <c r="K41" s="140"/>
      <c r="L41" s="68">
        <f t="shared" si="3"/>
        <v>0</v>
      </c>
      <c r="M41" s="69"/>
      <c r="O41"/>
      <c r="P41"/>
      <c r="Q41"/>
      <c r="R41"/>
      <c r="S41"/>
    </row>
    <row r="42" spans="1:19" ht="30">
      <c r="A42" s="43" t="s">
        <v>80</v>
      </c>
      <c r="B42" s="49" t="s">
        <v>1</v>
      </c>
      <c r="C42" s="53" t="s">
        <v>315</v>
      </c>
      <c r="D42" s="38">
        <v>3.1524999999999999</v>
      </c>
      <c r="E42" s="29" t="s">
        <v>16</v>
      </c>
      <c r="F42" s="13"/>
      <c r="G42" s="53" t="s">
        <v>347</v>
      </c>
      <c r="J42" s="69"/>
      <c r="K42" s="140"/>
      <c r="L42" s="68">
        <f t="shared" si="3"/>
        <v>0</v>
      </c>
      <c r="M42" s="69"/>
      <c r="O42"/>
      <c r="P42"/>
      <c r="Q42"/>
      <c r="R42"/>
      <c r="S42"/>
    </row>
    <row r="43" spans="1:19" ht="30">
      <c r="A43" s="43" t="s">
        <v>81</v>
      </c>
      <c r="B43" s="49" t="s">
        <v>1</v>
      </c>
      <c r="C43" s="53" t="s">
        <v>316</v>
      </c>
      <c r="D43" s="38">
        <v>2.3725000000000001</v>
      </c>
      <c r="E43" s="29" t="s">
        <v>16</v>
      </c>
      <c r="F43" s="13"/>
      <c r="G43" s="53" t="s">
        <v>348</v>
      </c>
      <c r="J43" s="69"/>
      <c r="K43" s="140"/>
      <c r="L43" s="68">
        <f t="shared" si="3"/>
        <v>0</v>
      </c>
      <c r="M43" s="69"/>
      <c r="O43"/>
      <c r="P43"/>
      <c r="Q43"/>
      <c r="R43"/>
      <c r="S43"/>
    </row>
    <row r="44" spans="1:19" ht="18" customHeight="1">
      <c r="A44" s="43" t="s">
        <v>82</v>
      </c>
      <c r="B44" s="49" t="s">
        <v>1</v>
      </c>
      <c r="C44" s="53" t="s">
        <v>317</v>
      </c>
      <c r="D44" s="38">
        <v>2.6324999999999998</v>
      </c>
      <c r="E44" s="28" t="s">
        <v>15</v>
      </c>
      <c r="F44" s="13"/>
      <c r="G44" s="53" t="s">
        <v>280</v>
      </c>
      <c r="K44" s="139"/>
      <c r="L44" s="67">
        <f t="shared" ref="L44:L46" si="4">IF(K44="S",D44,0)</f>
        <v>0</v>
      </c>
      <c r="O44"/>
      <c r="P44"/>
      <c r="Q44"/>
      <c r="R44"/>
      <c r="S44"/>
    </row>
    <row r="45" spans="1:19">
      <c r="A45" s="43" t="s">
        <v>83</v>
      </c>
      <c r="B45" s="49" t="s">
        <v>1</v>
      </c>
      <c r="C45" s="53" t="s">
        <v>318</v>
      </c>
      <c r="D45" s="38">
        <v>2.08</v>
      </c>
      <c r="E45" s="28" t="s">
        <v>15</v>
      </c>
      <c r="F45" s="13"/>
      <c r="G45" s="53" t="s">
        <v>281</v>
      </c>
      <c r="K45" s="139"/>
      <c r="L45" s="67">
        <f t="shared" si="4"/>
        <v>0</v>
      </c>
      <c r="O45"/>
      <c r="P45"/>
      <c r="Q45"/>
      <c r="R45"/>
      <c r="S45"/>
    </row>
    <row r="46" spans="1:19" ht="45">
      <c r="A46" s="43" t="s">
        <v>84</v>
      </c>
      <c r="B46" s="49" t="s">
        <v>1</v>
      </c>
      <c r="C46" s="53" t="s">
        <v>51</v>
      </c>
      <c r="D46" s="38">
        <v>2.12</v>
      </c>
      <c r="E46" s="28" t="s">
        <v>15</v>
      </c>
      <c r="F46" s="13"/>
      <c r="G46" s="52" t="s">
        <v>282</v>
      </c>
      <c r="K46" s="139"/>
      <c r="L46" s="67">
        <f t="shared" si="4"/>
        <v>0</v>
      </c>
      <c r="O46"/>
      <c r="P46"/>
      <c r="Q46"/>
      <c r="R46"/>
      <c r="S46"/>
    </row>
    <row r="47" spans="1:19" ht="30">
      <c r="A47" s="43" t="s">
        <v>85</v>
      </c>
      <c r="B47" s="49" t="s">
        <v>1</v>
      </c>
      <c r="C47" s="53" t="s">
        <v>193</v>
      </c>
      <c r="D47" s="38">
        <f>2.36*0.4</f>
        <v>0.94399999999999995</v>
      </c>
      <c r="E47" s="29" t="s">
        <v>16</v>
      </c>
      <c r="F47" s="13"/>
      <c r="G47" s="52" t="s">
        <v>426</v>
      </c>
      <c r="K47" s="140"/>
      <c r="L47" s="68">
        <f t="shared" ref="L47:L53" si="5">K47*D47</f>
        <v>0</v>
      </c>
      <c r="O47"/>
      <c r="P47"/>
      <c r="Q47"/>
      <c r="R47"/>
      <c r="S47"/>
    </row>
    <row r="48" spans="1:19" ht="30" customHeight="1">
      <c r="A48" s="43" t="s">
        <v>86</v>
      </c>
      <c r="B48" s="49" t="s">
        <v>1</v>
      </c>
      <c r="C48" s="53" t="s">
        <v>216</v>
      </c>
      <c r="D48" s="38">
        <v>2.3074999999999997</v>
      </c>
      <c r="E48" s="29" t="s">
        <v>16</v>
      </c>
      <c r="F48" s="13"/>
      <c r="G48" s="52" t="s">
        <v>427</v>
      </c>
      <c r="K48" s="140"/>
      <c r="L48" s="68">
        <f t="shared" si="5"/>
        <v>0</v>
      </c>
      <c r="O48"/>
      <c r="P48"/>
      <c r="Q48"/>
      <c r="R48"/>
      <c r="S48"/>
    </row>
    <row r="49" spans="1:19" ht="33" customHeight="1">
      <c r="A49" s="43" t="s">
        <v>87</v>
      </c>
      <c r="B49" s="49" t="s">
        <v>1</v>
      </c>
      <c r="C49" s="56" t="s">
        <v>195</v>
      </c>
      <c r="D49" s="38">
        <f>0.25*2.42</f>
        <v>0.60499999999999998</v>
      </c>
      <c r="E49" s="29" t="s">
        <v>16</v>
      </c>
      <c r="F49" s="13"/>
      <c r="G49" s="52" t="s">
        <v>349</v>
      </c>
      <c r="K49" s="140"/>
      <c r="L49" s="68">
        <f t="shared" si="5"/>
        <v>0</v>
      </c>
      <c r="O49"/>
      <c r="P49"/>
      <c r="Q49"/>
      <c r="R49"/>
      <c r="S49"/>
    </row>
    <row r="50" spans="1:19" ht="30">
      <c r="A50" s="43" t="s">
        <v>88</v>
      </c>
      <c r="B50" s="49" t="s">
        <v>1</v>
      </c>
      <c r="C50" s="54" t="s">
        <v>265</v>
      </c>
      <c r="D50" s="38">
        <f>0.5*D52</f>
        <v>0.48875000000000002</v>
      </c>
      <c r="E50" s="29" t="s">
        <v>16</v>
      </c>
      <c r="F50" s="13"/>
      <c r="G50" s="52" t="s">
        <v>350</v>
      </c>
      <c r="K50" s="140"/>
      <c r="L50" s="68">
        <f t="shared" si="5"/>
        <v>0</v>
      </c>
      <c r="O50"/>
      <c r="P50"/>
      <c r="Q50"/>
      <c r="R50"/>
      <c r="S50"/>
    </row>
    <row r="51" spans="1:19" ht="30">
      <c r="A51" s="43" t="s">
        <v>89</v>
      </c>
      <c r="B51" s="49" t="s">
        <v>1</v>
      </c>
      <c r="C51" s="54" t="s">
        <v>266</v>
      </c>
      <c r="D51" s="38">
        <f>0.5*D53</f>
        <v>0.65125</v>
      </c>
      <c r="E51" s="29" t="s">
        <v>16</v>
      </c>
      <c r="F51" s="13"/>
      <c r="G51" s="52" t="s">
        <v>351</v>
      </c>
      <c r="K51" s="140"/>
      <c r="L51" s="68">
        <f t="shared" si="5"/>
        <v>0</v>
      </c>
      <c r="O51"/>
      <c r="P51"/>
      <c r="Q51"/>
      <c r="R51"/>
      <c r="S51"/>
    </row>
    <row r="52" spans="1:19" ht="30">
      <c r="A52" s="43" t="s">
        <v>90</v>
      </c>
      <c r="B52" s="49" t="s">
        <v>1</v>
      </c>
      <c r="C52" s="56" t="s">
        <v>264</v>
      </c>
      <c r="D52" s="38">
        <f>0.25*3.91</f>
        <v>0.97750000000000004</v>
      </c>
      <c r="E52" s="29" t="s">
        <v>16</v>
      </c>
      <c r="F52" s="13"/>
      <c r="G52" s="52" t="s">
        <v>352</v>
      </c>
      <c r="K52" s="140"/>
      <c r="L52" s="68">
        <f t="shared" si="5"/>
        <v>0</v>
      </c>
      <c r="O52"/>
      <c r="P52"/>
      <c r="Q52"/>
      <c r="R52"/>
      <c r="S52"/>
    </row>
    <row r="53" spans="1:19" ht="30">
      <c r="A53" s="43" t="s">
        <v>91</v>
      </c>
      <c r="B53" s="49" t="s">
        <v>1</v>
      </c>
      <c r="C53" s="56" t="s">
        <v>335</v>
      </c>
      <c r="D53" s="38">
        <f>0.25*5.21</f>
        <v>1.3025</v>
      </c>
      <c r="E53" s="29" t="s">
        <v>16</v>
      </c>
      <c r="F53" s="13"/>
      <c r="G53" s="52" t="s">
        <v>353</v>
      </c>
      <c r="K53" s="140"/>
      <c r="L53" s="68">
        <f t="shared" si="5"/>
        <v>0</v>
      </c>
      <c r="O53"/>
      <c r="P53"/>
      <c r="Q53"/>
      <c r="R53"/>
      <c r="S53"/>
    </row>
    <row r="54" spans="1:19" ht="30">
      <c r="A54" s="43" t="s">
        <v>92</v>
      </c>
      <c r="B54" s="49" t="s">
        <v>1</v>
      </c>
      <c r="C54" s="57" t="s">
        <v>263</v>
      </c>
      <c r="D54" s="38">
        <v>2.6</v>
      </c>
      <c r="E54" s="28" t="s">
        <v>15</v>
      </c>
      <c r="F54" s="13"/>
      <c r="G54" s="52" t="s">
        <v>283</v>
      </c>
      <c r="K54" s="139"/>
      <c r="L54" s="67">
        <f t="shared" ref="L54" si="6">IF(K54="S",D54,0)</f>
        <v>0</v>
      </c>
      <c r="O54"/>
      <c r="P54"/>
      <c r="Q54"/>
      <c r="R54"/>
      <c r="S54"/>
    </row>
    <row r="55" spans="1:19" ht="30" customHeight="1">
      <c r="A55" s="43" t="s">
        <v>93</v>
      </c>
      <c r="B55" s="49" t="s">
        <v>1</v>
      </c>
      <c r="C55" s="53" t="s">
        <v>41</v>
      </c>
      <c r="D55" s="38">
        <v>1.9</v>
      </c>
      <c r="E55" s="29" t="s">
        <v>16</v>
      </c>
      <c r="F55" s="13"/>
      <c r="G55" s="52" t="s">
        <v>354</v>
      </c>
      <c r="K55" s="140"/>
      <c r="L55" s="68">
        <f>K55*D55</f>
        <v>0</v>
      </c>
      <c r="O55"/>
      <c r="P55"/>
      <c r="Q55"/>
      <c r="R55"/>
      <c r="S55"/>
    </row>
    <row r="56" spans="1:19" ht="30">
      <c r="A56" s="43" t="s">
        <v>208</v>
      </c>
      <c r="B56" s="49" t="s">
        <v>1</v>
      </c>
      <c r="C56" s="53" t="s">
        <v>42</v>
      </c>
      <c r="D56" s="38">
        <v>4.05</v>
      </c>
      <c r="E56" s="28" t="s">
        <v>15</v>
      </c>
      <c r="F56" s="13"/>
      <c r="G56" s="52" t="s">
        <v>285</v>
      </c>
      <c r="K56" s="139"/>
      <c r="L56" s="67">
        <f t="shared" ref="L56:L57" si="7">IF(K56="S",D56,0)</f>
        <v>0</v>
      </c>
      <c r="O56"/>
      <c r="P56"/>
      <c r="Q56"/>
      <c r="R56"/>
      <c r="S56"/>
    </row>
    <row r="57" spans="1:19" ht="30.75" thickBot="1">
      <c r="A57" s="43" t="s">
        <v>209</v>
      </c>
      <c r="B57" s="49" t="s">
        <v>1</v>
      </c>
      <c r="C57" s="53" t="s">
        <v>45</v>
      </c>
      <c r="D57" s="38">
        <v>2.54</v>
      </c>
      <c r="E57" s="28" t="s">
        <v>15</v>
      </c>
      <c r="F57" s="13"/>
      <c r="G57" s="52" t="s">
        <v>284</v>
      </c>
      <c r="K57" s="141"/>
      <c r="L57" s="73">
        <f t="shared" si="7"/>
        <v>0</v>
      </c>
      <c r="O57"/>
      <c r="P57"/>
      <c r="Q57"/>
      <c r="R57"/>
      <c r="S57"/>
    </row>
    <row r="58" spans="1:19" ht="30" customHeight="1" thickBot="1">
      <c r="C58" s="104" t="s">
        <v>336</v>
      </c>
      <c r="D58" s="104"/>
      <c r="E58" s="104"/>
      <c r="F58" s="104"/>
      <c r="G58" s="104"/>
      <c r="I58" s="129" t="s">
        <v>471</v>
      </c>
      <c r="J58" s="130"/>
      <c r="K58" s="131"/>
      <c r="L58" s="74">
        <f>SUM(L12:L57)</f>
        <v>0</v>
      </c>
      <c r="O58"/>
      <c r="P58"/>
      <c r="Q58"/>
      <c r="R58"/>
      <c r="S58"/>
    </row>
    <row r="59" spans="1:19" ht="40.5" customHeight="1">
      <c r="C59" s="3"/>
      <c r="D59" s="16"/>
      <c r="L59"/>
      <c r="O59"/>
      <c r="P59"/>
      <c r="Q59"/>
      <c r="R59"/>
      <c r="S59"/>
    </row>
    <row r="60" spans="1:19" ht="30">
      <c r="A60" s="44">
        <v>2</v>
      </c>
      <c r="B60" s="48" t="s">
        <v>0</v>
      </c>
      <c r="C60" s="21" t="s">
        <v>213</v>
      </c>
      <c r="D60" s="12" t="s">
        <v>212</v>
      </c>
      <c r="E60" s="21" t="s">
        <v>17</v>
      </c>
      <c r="F60" s="24" t="s">
        <v>211</v>
      </c>
      <c r="G60" s="46" t="s">
        <v>296</v>
      </c>
      <c r="L60"/>
      <c r="O60"/>
      <c r="P60"/>
      <c r="Q60"/>
      <c r="R60"/>
      <c r="S60"/>
    </row>
    <row r="61" spans="1:19" ht="45">
      <c r="A61" s="43" t="s">
        <v>94</v>
      </c>
      <c r="B61" s="49" t="s">
        <v>2</v>
      </c>
      <c r="C61" s="61" t="s">
        <v>261</v>
      </c>
      <c r="D61" s="38">
        <v>3.4124999999999996</v>
      </c>
      <c r="E61" s="29" t="s">
        <v>16</v>
      </c>
      <c r="F61" s="81" t="s">
        <v>203</v>
      </c>
      <c r="G61" s="52" t="s">
        <v>428</v>
      </c>
      <c r="J61" s="81" t="s">
        <v>203</v>
      </c>
      <c r="K61" s="140"/>
      <c r="L61" s="68">
        <f>IF((K$61+K$62)&gt;3,0,K61*D61)</f>
        <v>0</v>
      </c>
      <c r="O61"/>
      <c r="P61"/>
      <c r="Q61"/>
      <c r="R61"/>
      <c r="S61"/>
    </row>
    <row r="62" spans="1:19" ht="45">
      <c r="A62" s="43" t="s">
        <v>95</v>
      </c>
      <c r="B62" s="49" t="s">
        <v>2</v>
      </c>
      <c r="C62" s="52" t="s">
        <v>262</v>
      </c>
      <c r="D62" s="38">
        <v>2.6</v>
      </c>
      <c r="E62" s="29" t="s">
        <v>16</v>
      </c>
      <c r="F62" s="81"/>
      <c r="G62" s="52" t="s">
        <v>429</v>
      </c>
      <c r="J62" s="81"/>
      <c r="K62" s="140"/>
      <c r="L62" s="68">
        <f>IF((K$61+K$62)&gt;3,0,K62*D62)</f>
        <v>0</v>
      </c>
      <c r="O62"/>
      <c r="P62"/>
      <c r="Q62"/>
      <c r="R62"/>
      <c r="S62"/>
    </row>
    <row r="63" spans="1:19" ht="30" customHeight="1" thickBot="1">
      <c r="A63" s="43" t="s">
        <v>96</v>
      </c>
      <c r="B63" s="50" t="s">
        <v>2</v>
      </c>
      <c r="C63" s="62" t="s">
        <v>43</v>
      </c>
      <c r="D63" s="39">
        <f>2.7625*1.5</f>
        <v>4.1437500000000007</v>
      </c>
      <c r="E63" s="34" t="s">
        <v>15</v>
      </c>
      <c r="F63" s="13"/>
      <c r="G63" s="52"/>
      <c r="K63" s="139"/>
      <c r="L63" s="67">
        <f t="shared" ref="L63" si="8">IF(K63="S",D63,0)</f>
        <v>0</v>
      </c>
      <c r="O63"/>
      <c r="P63"/>
      <c r="Q63"/>
      <c r="R63"/>
      <c r="S63"/>
    </row>
    <row r="64" spans="1:19" ht="14.65" customHeight="1" thickBot="1">
      <c r="A64" s="79" t="s">
        <v>191</v>
      </c>
      <c r="B64" s="80"/>
      <c r="C64" s="80"/>
      <c r="D64" s="80"/>
      <c r="E64" s="80"/>
      <c r="F64" s="35"/>
      <c r="G64" s="52"/>
      <c r="K64" s="71"/>
      <c r="L64" s="72"/>
      <c r="O64"/>
      <c r="P64"/>
      <c r="Q64"/>
      <c r="R64"/>
      <c r="S64"/>
    </row>
    <row r="65" spans="1:19" ht="45">
      <c r="A65" s="43" t="s">
        <v>97</v>
      </c>
      <c r="B65" s="51" t="s">
        <v>2</v>
      </c>
      <c r="C65" s="58" t="s">
        <v>13</v>
      </c>
      <c r="D65" s="40">
        <v>3.0225</v>
      </c>
      <c r="E65" s="28" t="s">
        <v>15</v>
      </c>
      <c r="F65" s="35"/>
      <c r="G65" s="52" t="s">
        <v>430</v>
      </c>
      <c r="I65"/>
      <c r="K65" s="139"/>
      <c r="L65" s="67">
        <f t="shared" ref="L65:L66" si="9">IF(K65="S",D65,0)</f>
        <v>0</v>
      </c>
      <c r="O65"/>
      <c r="P65"/>
      <c r="Q65"/>
      <c r="R65"/>
      <c r="S65"/>
    </row>
    <row r="66" spans="1:19" ht="30.95" customHeight="1">
      <c r="A66" s="43" t="s">
        <v>98</v>
      </c>
      <c r="B66" s="49" t="s">
        <v>2</v>
      </c>
      <c r="C66" s="52" t="s">
        <v>260</v>
      </c>
      <c r="D66" s="38">
        <v>2.3187500000000001</v>
      </c>
      <c r="E66" s="28" t="s">
        <v>15</v>
      </c>
      <c r="F66" s="13"/>
      <c r="G66" s="52" t="s">
        <v>431</v>
      </c>
      <c r="I66"/>
      <c r="K66" s="139"/>
      <c r="L66" s="67">
        <f t="shared" si="9"/>
        <v>0</v>
      </c>
      <c r="O66"/>
      <c r="P66"/>
      <c r="Q66"/>
      <c r="R66"/>
      <c r="S66"/>
    </row>
    <row r="67" spans="1:19" ht="45">
      <c r="A67" s="43" t="s">
        <v>99</v>
      </c>
      <c r="B67" s="49" t="s">
        <v>2</v>
      </c>
      <c r="C67" s="59" t="s">
        <v>323</v>
      </c>
      <c r="D67" s="38">
        <v>2.86</v>
      </c>
      <c r="E67" s="29" t="s">
        <v>16</v>
      </c>
      <c r="F67" s="13"/>
      <c r="G67" s="52" t="s">
        <v>433</v>
      </c>
      <c r="K67" s="140"/>
      <c r="L67" s="68">
        <f t="shared" ref="L67:L70" si="10">K67*D67</f>
        <v>0</v>
      </c>
      <c r="O67"/>
      <c r="P67"/>
      <c r="Q67"/>
      <c r="R67"/>
      <c r="S67"/>
    </row>
    <row r="68" spans="1:19" ht="48.6" customHeight="1">
      <c r="A68" s="43" t="s">
        <v>100</v>
      </c>
      <c r="B68" s="49" t="s">
        <v>2</v>
      </c>
      <c r="C68" s="59" t="s">
        <v>328</v>
      </c>
      <c r="D68" s="38">
        <v>2.3074999999999997</v>
      </c>
      <c r="E68" s="29" t="s">
        <v>16</v>
      </c>
      <c r="F68" s="13"/>
      <c r="G68" s="52" t="s">
        <v>432</v>
      </c>
      <c r="K68" s="140"/>
      <c r="L68" s="68">
        <f t="shared" si="10"/>
        <v>0</v>
      </c>
      <c r="O68"/>
      <c r="P68"/>
      <c r="Q68"/>
      <c r="R68"/>
      <c r="S68"/>
    </row>
    <row r="69" spans="1:19" ht="60.95" customHeight="1">
      <c r="A69" s="43" t="s">
        <v>101</v>
      </c>
      <c r="B69" s="49" t="s">
        <v>2</v>
      </c>
      <c r="C69" s="59" t="s">
        <v>329</v>
      </c>
      <c r="D69" s="38">
        <v>3.1524999999999999</v>
      </c>
      <c r="E69" s="29" t="s">
        <v>16</v>
      </c>
      <c r="F69" s="13"/>
      <c r="G69" s="52" t="s">
        <v>434</v>
      </c>
      <c r="K69" s="140"/>
      <c r="L69" s="68">
        <f t="shared" si="10"/>
        <v>0</v>
      </c>
      <c r="O69"/>
      <c r="P69"/>
      <c r="Q69"/>
      <c r="R69"/>
      <c r="S69"/>
    </row>
    <row r="70" spans="1:19" ht="63.95" customHeight="1">
      <c r="A70" s="43" t="s">
        <v>102</v>
      </c>
      <c r="B70" s="49" t="s">
        <v>2</v>
      </c>
      <c r="C70" s="59" t="s">
        <v>330</v>
      </c>
      <c r="D70" s="38">
        <v>2.3725000000000001</v>
      </c>
      <c r="E70" s="29" t="s">
        <v>16</v>
      </c>
      <c r="F70" s="13"/>
      <c r="G70" s="52" t="s">
        <v>435</v>
      </c>
      <c r="K70" s="140"/>
      <c r="L70" s="68">
        <f t="shared" si="10"/>
        <v>0</v>
      </c>
      <c r="O70"/>
      <c r="P70"/>
      <c r="Q70"/>
      <c r="R70"/>
      <c r="S70"/>
    </row>
    <row r="71" spans="1:19" ht="45">
      <c r="A71" s="43" t="s">
        <v>103</v>
      </c>
      <c r="B71" s="49" t="s">
        <v>2</v>
      </c>
      <c r="C71" s="59" t="s">
        <v>331</v>
      </c>
      <c r="D71" s="38">
        <v>2.6324999999999998</v>
      </c>
      <c r="E71" s="28" t="s">
        <v>15</v>
      </c>
      <c r="F71" s="13"/>
      <c r="G71" s="52" t="s">
        <v>436</v>
      </c>
      <c r="K71" s="139"/>
      <c r="L71" s="67">
        <f t="shared" ref="L71:L72" si="11">IF(K71="S",D71,0)</f>
        <v>0</v>
      </c>
      <c r="O71"/>
      <c r="P71"/>
      <c r="Q71"/>
      <c r="R71"/>
      <c r="S71"/>
    </row>
    <row r="72" spans="1:19" ht="45">
      <c r="A72" s="43" t="s">
        <v>104</v>
      </c>
      <c r="B72" s="49" t="s">
        <v>2</v>
      </c>
      <c r="C72" s="59" t="s">
        <v>332</v>
      </c>
      <c r="D72" s="38">
        <v>2.08</v>
      </c>
      <c r="E72" s="28" t="s">
        <v>15</v>
      </c>
      <c r="F72" s="13"/>
      <c r="G72" s="52" t="s">
        <v>437</v>
      </c>
      <c r="K72" s="139"/>
      <c r="L72" s="67">
        <f t="shared" si="11"/>
        <v>0</v>
      </c>
      <c r="O72"/>
      <c r="P72"/>
      <c r="Q72"/>
      <c r="R72"/>
      <c r="S72"/>
    </row>
    <row r="73" spans="1:19" ht="48" customHeight="1">
      <c r="A73" s="43" t="s">
        <v>105</v>
      </c>
      <c r="B73" s="49" t="s">
        <v>2</v>
      </c>
      <c r="C73" s="59" t="s">
        <v>324</v>
      </c>
      <c r="D73" s="38">
        <v>3.2499999999999996</v>
      </c>
      <c r="E73" s="29" t="s">
        <v>16</v>
      </c>
      <c r="F73" s="13"/>
      <c r="G73" s="52" t="s">
        <v>438</v>
      </c>
      <c r="K73" s="140"/>
      <c r="L73" s="68">
        <f t="shared" ref="L73:L94" si="12">K73*D73</f>
        <v>0</v>
      </c>
      <c r="O73"/>
      <c r="P73"/>
      <c r="Q73"/>
      <c r="R73"/>
      <c r="S73"/>
    </row>
    <row r="74" spans="1:19" ht="48.95" customHeight="1">
      <c r="A74" s="43" t="s">
        <v>106</v>
      </c>
      <c r="B74" s="49" t="s">
        <v>2</v>
      </c>
      <c r="C74" s="59" t="s">
        <v>325</v>
      </c>
      <c r="D74" s="38">
        <v>2.5024999999999999</v>
      </c>
      <c r="E74" s="29" t="s">
        <v>16</v>
      </c>
      <c r="F74" s="13"/>
      <c r="G74" s="52" t="s">
        <v>439</v>
      </c>
      <c r="K74" s="140"/>
      <c r="L74" s="68">
        <f t="shared" si="12"/>
        <v>0</v>
      </c>
      <c r="O74"/>
      <c r="P74"/>
      <c r="Q74"/>
      <c r="R74"/>
      <c r="S74"/>
    </row>
    <row r="75" spans="1:19" ht="45">
      <c r="A75" s="43" t="s">
        <v>107</v>
      </c>
      <c r="B75" s="49" t="s">
        <v>2</v>
      </c>
      <c r="C75" s="59" t="s">
        <v>326</v>
      </c>
      <c r="D75" s="38">
        <v>2.1449999999999996</v>
      </c>
      <c r="E75" s="29" t="s">
        <v>16</v>
      </c>
      <c r="F75" s="13"/>
      <c r="G75" s="52" t="s">
        <v>440</v>
      </c>
      <c r="K75" s="140"/>
      <c r="L75" s="68">
        <f t="shared" si="12"/>
        <v>0</v>
      </c>
      <c r="O75"/>
      <c r="P75"/>
      <c r="Q75"/>
      <c r="R75"/>
      <c r="S75"/>
    </row>
    <row r="76" spans="1:19" ht="45">
      <c r="A76" s="43" t="s">
        <v>108</v>
      </c>
      <c r="B76" s="49" t="s">
        <v>2</v>
      </c>
      <c r="C76" s="59" t="s">
        <v>327</v>
      </c>
      <c r="D76" s="38">
        <v>1.5599999999999998</v>
      </c>
      <c r="E76" s="29" t="s">
        <v>16</v>
      </c>
      <c r="F76" s="13"/>
      <c r="G76" s="52" t="s">
        <v>441</v>
      </c>
      <c r="K76" s="140"/>
      <c r="L76" s="68">
        <f t="shared" si="12"/>
        <v>0</v>
      </c>
      <c r="O76"/>
      <c r="P76"/>
      <c r="Q76"/>
      <c r="R76"/>
      <c r="S76"/>
    </row>
    <row r="77" spans="1:19" ht="32.1" customHeight="1">
      <c r="A77" s="43" t="s">
        <v>109</v>
      </c>
      <c r="B77" s="49" t="s">
        <v>2</v>
      </c>
      <c r="C77" s="59" t="s">
        <v>28</v>
      </c>
      <c r="D77" s="38">
        <f>3.8675*1.5</f>
        <v>5.8012500000000005</v>
      </c>
      <c r="E77" s="29" t="s">
        <v>16</v>
      </c>
      <c r="F77" s="13"/>
      <c r="G77" s="52" t="s">
        <v>457</v>
      </c>
      <c r="K77" s="140"/>
      <c r="L77" s="68">
        <f t="shared" si="12"/>
        <v>0</v>
      </c>
      <c r="O77"/>
      <c r="P77"/>
      <c r="Q77"/>
      <c r="R77"/>
      <c r="S77"/>
    </row>
    <row r="78" spans="1:19" ht="34.5" customHeight="1">
      <c r="A78" s="43" t="s">
        <v>110</v>
      </c>
      <c r="B78" s="49" t="s">
        <v>2</v>
      </c>
      <c r="C78" s="59" t="s">
        <v>27</v>
      </c>
      <c r="D78" s="38">
        <f>3.64*1.5</f>
        <v>5.46</v>
      </c>
      <c r="E78" s="29" t="s">
        <v>16</v>
      </c>
      <c r="F78" s="13"/>
      <c r="G78" s="52" t="s">
        <v>458</v>
      </c>
      <c r="K78" s="140"/>
      <c r="L78" s="68">
        <f t="shared" si="12"/>
        <v>0</v>
      </c>
      <c r="O78"/>
      <c r="P78"/>
      <c r="Q78"/>
      <c r="R78"/>
      <c r="S78"/>
    </row>
    <row r="79" spans="1:19" ht="30">
      <c r="A79" s="43" t="s">
        <v>111</v>
      </c>
      <c r="B79" s="49" t="s">
        <v>2</v>
      </c>
      <c r="C79" s="59" t="s">
        <v>29</v>
      </c>
      <c r="D79" s="38">
        <f>D$78*0.7</f>
        <v>3.8219999999999996</v>
      </c>
      <c r="E79" s="29" t="s">
        <v>16</v>
      </c>
      <c r="F79" s="13"/>
      <c r="G79" s="52" t="s">
        <v>464</v>
      </c>
      <c r="K79" s="140"/>
      <c r="L79" s="68">
        <f t="shared" si="12"/>
        <v>0</v>
      </c>
      <c r="O79"/>
      <c r="P79"/>
      <c r="Q79"/>
      <c r="R79"/>
      <c r="S79"/>
    </row>
    <row r="80" spans="1:19" ht="30">
      <c r="A80" s="43" t="s">
        <v>112</v>
      </c>
      <c r="B80" s="49" t="s">
        <v>2</v>
      </c>
      <c r="C80" s="59" t="s">
        <v>30</v>
      </c>
      <c r="D80" s="38">
        <f>D$78*0.65</f>
        <v>3.5489999999999999</v>
      </c>
      <c r="E80" s="29" t="s">
        <v>16</v>
      </c>
      <c r="F80" s="13"/>
      <c r="G80" s="52" t="s">
        <v>459</v>
      </c>
      <c r="K80" s="140"/>
      <c r="L80" s="68">
        <f t="shared" si="12"/>
        <v>0</v>
      </c>
      <c r="O80"/>
      <c r="P80"/>
      <c r="Q80"/>
      <c r="R80"/>
      <c r="S80"/>
    </row>
    <row r="81" spans="1:19" ht="30">
      <c r="A81" s="43" t="s">
        <v>113</v>
      </c>
      <c r="B81" s="49" t="s">
        <v>2</v>
      </c>
      <c r="C81" s="59" t="s">
        <v>31</v>
      </c>
      <c r="D81" s="38">
        <f>D$78*0.6</f>
        <v>3.2759999999999998</v>
      </c>
      <c r="E81" s="29" t="s">
        <v>16</v>
      </c>
      <c r="F81" s="13"/>
      <c r="G81" s="52" t="s">
        <v>460</v>
      </c>
      <c r="K81" s="140"/>
      <c r="L81" s="68">
        <f t="shared" si="12"/>
        <v>0</v>
      </c>
      <c r="O81"/>
      <c r="P81"/>
      <c r="Q81"/>
      <c r="R81"/>
      <c r="S81"/>
    </row>
    <row r="82" spans="1:19" ht="30">
      <c r="A82" s="43" t="s">
        <v>114</v>
      </c>
      <c r="B82" s="49" t="s">
        <v>2</v>
      </c>
      <c r="C82" s="59" t="s">
        <v>32</v>
      </c>
      <c r="D82" s="38">
        <f>D$78*0.55</f>
        <v>3.0030000000000001</v>
      </c>
      <c r="E82" s="29" t="s">
        <v>16</v>
      </c>
      <c r="F82" s="13"/>
      <c r="G82" s="52" t="s">
        <v>461</v>
      </c>
      <c r="K82" s="140"/>
      <c r="L82" s="68">
        <f t="shared" si="12"/>
        <v>0</v>
      </c>
      <c r="O82"/>
      <c r="P82"/>
      <c r="Q82"/>
      <c r="R82"/>
      <c r="S82"/>
    </row>
    <row r="83" spans="1:19" ht="30">
      <c r="A83" s="43" t="s">
        <v>115</v>
      </c>
      <c r="B83" s="49" t="s">
        <v>2</v>
      </c>
      <c r="C83" s="59" t="s">
        <v>33</v>
      </c>
      <c r="D83" s="38">
        <f>D$78*0.5</f>
        <v>2.73</v>
      </c>
      <c r="E83" s="29" t="s">
        <v>16</v>
      </c>
      <c r="F83" s="13"/>
      <c r="G83" s="52" t="s">
        <v>462</v>
      </c>
      <c r="K83" s="140"/>
      <c r="L83" s="68">
        <f t="shared" si="12"/>
        <v>0</v>
      </c>
      <c r="O83"/>
      <c r="P83"/>
      <c r="Q83"/>
      <c r="R83"/>
      <c r="S83"/>
    </row>
    <row r="84" spans="1:19" ht="45">
      <c r="A84" s="43" t="s">
        <v>116</v>
      </c>
      <c r="B84" s="49" t="s">
        <v>2</v>
      </c>
      <c r="C84" s="60" t="s">
        <v>18</v>
      </c>
      <c r="D84" s="38">
        <f>D$78*0.45</f>
        <v>2.4569999999999999</v>
      </c>
      <c r="E84" s="29" t="s">
        <v>16</v>
      </c>
      <c r="F84" s="13"/>
      <c r="G84" s="52" t="s">
        <v>463</v>
      </c>
      <c r="K84" s="140"/>
      <c r="L84" s="68">
        <f t="shared" si="12"/>
        <v>0</v>
      </c>
      <c r="O84"/>
      <c r="P84"/>
      <c r="Q84"/>
      <c r="R84"/>
      <c r="S84"/>
    </row>
    <row r="85" spans="1:19" ht="31.5" customHeight="1">
      <c r="A85" s="43" t="s">
        <v>117</v>
      </c>
      <c r="B85" s="49" t="s">
        <v>2</v>
      </c>
      <c r="C85" s="60" t="s">
        <v>19</v>
      </c>
      <c r="D85" s="38">
        <f>D$78*0.35</f>
        <v>1.9109999999999998</v>
      </c>
      <c r="E85" s="29" t="s">
        <v>16</v>
      </c>
      <c r="F85" s="13"/>
      <c r="G85" s="52" t="s">
        <v>355</v>
      </c>
      <c r="K85" s="140"/>
      <c r="L85" s="68">
        <f t="shared" si="12"/>
        <v>0</v>
      </c>
      <c r="O85"/>
      <c r="P85"/>
      <c r="Q85"/>
      <c r="R85"/>
      <c r="S85"/>
    </row>
    <row r="86" spans="1:19" ht="30">
      <c r="A86" s="43" t="s">
        <v>118</v>
      </c>
      <c r="B86" s="49" t="s">
        <v>2</v>
      </c>
      <c r="C86" s="60" t="s">
        <v>204</v>
      </c>
      <c r="D86" s="38">
        <f>3.51*1.5</f>
        <v>5.2649999999999997</v>
      </c>
      <c r="E86" s="29" t="s">
        <v>16</v>
      </c>
      <c r="F86" s="13"/>
      <c r="G86" s="52" t="s">
        <v>409</v>
      </c>
      <c r="K86" s="140"/>
      <c r="L86" s="68">
        <f t="shared" si="12"/>
        <v>0</v>
      </c>
      <c r="O86"/>
      <c r="P86"/>
      <c r="Q86"/>
      <c r="R86"/>
      <c r="S86"/>
    </row>
    <row r="87" spans="1:19" ht="45">
      <c r="A87" s="43" t="s">
        <v>119</v>
      </c>
      <c r="B87" s="49" t="s">
        <v>2</v>
      </c>
      <c r="C87" s="60" t="s">
        <v>205</v>
      </c>
      <c r="D87" s="38">
        <v>3.1199999999999997</v>
      </c>
      <c r="E87" s="29" t="s">
        <v>16</v>
      </c>
      <c r="F87" s="13"/>
      <c r="G87" s="52" t="s">
        <v>410</v>
      </c>
      <c r="K87" s="140"/>
      <c r="L87" s="68">
        <f t="shared" si="12"/>
        <v>0</v>
      </c>
      <c r="O87"/>
      <c r="P87"/>
      <c r="Q87"/>
      <c r="R87"/>
      <c r="S87"/>
    </row>
    <row r="88" spans="1:19" ht="30">
      <c r="A88" s="43" t="s">
        <v>120</v>
      </c>
      <c r="B88" s="49" t="s">
        <v>2</v>
      </c>
      <c r="C88" s="60" t="s">
        <v>9</v>
      </c>
      <c r="D88" s="38">
        <v>2.3074999999999997</v>
      </c>
      <c r="E88" s="29" t="s">
        <v>16</v>
      </c>
      <c r="F88" s="13"/>
      <c r="G88" s="52" t="s">
        <v>411</v>
      </c>
      <c r="K88" s="140"/>
      <c r="L88" s="68">
        <f t="shared" si="12"/>
        <v>0</v>
      </c>
      <c r="O88"/>
      <c r="P88"/>
      <c r="Q88"/>
      <c r="R88"/>
      <c r="S88"/>
    </row>
    <row r="89" spans="1:19" ht="45">
      <c r="A89" s="43" t="s">
        <v>121</v>
      </c>
      <c r="B89" s="49" t="s">
        <v>2</v>
      </c>
      <c r="C89" s="60" t="s">
        <v>10</v>
      </c>
      <c r="D89" s="38">
        <v>1.9175</v>
      </c>
      <c r="E89" s="29" t="s">
        <v>16</v>
      </c>
      <c r="F89" s="13"/>
      <c r="G89" s="52" t="s">
        <v>412</v>
      </c>
      <c r="K89" s="140"/>
      <c r="L89" s="68">
        <f t="shared" si="12"/>
        <v>0</v>
      </c>
      <c r="O89"/>
      <c r="P89"/>
      <c r="Q89"/>
      <c r="R89"/>
      <c r="S89"/>
    </row>
    <row r="90" spans="1:19" ht="45">
      <c r="A90" s="43" t="s">
        <v>122</v>
      </c>
      <c r="B90" s="49" t="s">
        <v>2</v>
      </c>
      <c r="C90" s="60" t="s">
        <v>6</v>
      </c>
      <c r="D90" s="38">
        <v>1.365</v>
      </c>
      <c r="E90" s="29" t="s">
        <v>16</v>
      </c>
      <c r="F90" s="36"/>
      <c r="G90" s="52" t="s">
        <v>413</v>
      </c>
      <c r="K90" s="140"/>
      <c r="L90" s="68">
        <f t="shared" si="12"/>
        <v>0</v>
      </c>
      <c r="O90"/>
      <c r="P90"/>
      <c r="Q90"/>
      <c r="R90"/>
      <c r="S90"/>
    </row>
    <row r="91" spans="1:19">
      <c r="A91" s="43" t="s">
        <v>123</v>
      </c>
      <c r="B91" s="49" t="s">
        <v>2</v>
      </c>
      <c r="C91" s="59" t="s">
        <v>34</v>
      </c>
      <c r="D91" s="38">
        <v>6.8249999999999993</v>
      </c>
      <c r="E91" s="29" t="s">
        <v>16</v>
      </c>
      <c r="F91" s="36"/>
      <c r="G91" s="52" t="s">
        <v>414</v>
      </c>
      <c r="K91" s="140"/>
      <c r="L91" s="68">
        <f t="shared" si="12"/>
        <v>0</v>
      </c>
      <c r="O91"/>
      <c r="P91"/>
      <c r="Q91"/>
      <c r="R91"/>
      <c r="S91"/>
    </row>
    <row r="92" spans="1:19">
      <c r="A92" s="43" t="s">
        <v>124</v>
      </c>
      <c r="B92" s="49" t="s">
        <v>2</v>
      </c>
      <c r="C92" s="59" t="s">
        <v>35</v>
      </c>
      <c r="D92" s="38">
        <v>11.606999999999999</v>
      </c>
      <c r="E92" s="29" t="s">
        <v>16</v>
      </c>
      <c r="F92" s="13"/>
      <c r="G92" s="52" t="s">
        <v>415</v>
      </c>
      <c r="I92"/>
      <c r="K92" s="140"/>
      <c r="L92" s="68">
        <f t="shared" si="12"/>
        <v>0</v>
      </c>
      <c r="O92"/>
      <c r="P92"/>
      <c r="Q92"/>
      <c r="R92"/>
      <c r="S92"/>
    </row>
    <row r="93" spans="1:19" ht="30">
      <c r="A93" s="43" t="s">
        <v>125</v>
      </c>
      <c r="B93" s="49" t="s">
        <v>2</v>
      </c>
      <c r="C93" s="60" t="s">
        <v>7</v>
      </c>
      <c r="D93" s="38">
        <v>2.9574999999999996</v>
      </c>
      <c r="E93" s="29" t="s">
        <v>16</v>
      </c>
      <c r="F93" s="13"/>
      <c r="G93" s="52" t="s">
        <v>416</v>
      </c>
      <c r="I93"/>
      <c r="K93" s="140"/>
      <c r="L93" s="68">
        <f t="shared" si="12"/>
        <v>0</v>
      </c>
      <c r="O93"/>
      <c r="P93"/>
      <c r="Q93"/>
      <c r="R93"/>
      <c r="S93"/>
    </row>
    <row r="94" spans="1:19" ht="60.6" customHeight="1">
      <c r="A94" s="43" t="s">
        <v>126</v>
      </c>
      <c r="B94" s="49" t="s">
        <v>2</v>
      </c>
      <c r="C94" s="60" t="s">
        <v>20</v>
      </c>
      <c r="D94" s="38">
        <v>2.0474999999999999</v>
      </c>
      <c r="E94" s="29" t="s">
        <v>16</v>
      </c>
      <c r="F94" s="13"/>
      <c r="G94" s="52" t="s">
        <v>356</v>
      </c>
      <c r="K94" s="140"/>
      <c r="L94" s="68">
        <f t="shared" si="12"/>
        <v>0</v>
      </c>
      <c r="O94"/>
      <c r="P94"/>
      <c r="Q94"/>
      <c r="R94"/>
      <c r="S94"/>
    </row>
    <row r="95" spans="1:19" ht="30">
      <c r="A95" s="43" t="s">
        <v>127</v>
      </c>
      <c r="B95" s="49" t="s">
        <v>2</v>
      </c>
      <c r="C95" s="60" t="s">
        <v>14</v>
      </c>
      <c r="D95" s="38">
        <v>2.3725000000000001</v>
      </c>
      <c r="E95" s="28" t="s">
        <v>15</v>
      </c>
      <c r="F95" s="13"/>
      <c r="G95" s="52" t="s">
        <v>442</v>
      </c>
      <c r="K95" s="139"/>
      <c r="L95" s="67">
        <f t="shared" ref="L95" si="13">IF(K95="S",D95,0)</f>
        <v>0</v>
      </c>
      <c r="O95"/>
      <c r="P95"/>
      <c r="Q95"/>
      <c r="R95"/>
      <c r="S95"/>
    </row>
    <row r="96" spans="1:19">
      <c r="A96" s="43" t="s">
        <v>128</v>
      </c>
      <c r="B96" s="49" t="s">
        <v>2</v>
      </c>
      <c r="C96" s="52" t="s">
        <v>258</v>
      </c>
      <c r="D96" s="38">
        <v>2.3074999999999997</v>
      </c>
      <c r="E96" s="29" t="s">
        <v>16</v>
      </c>
      <c r="F96" s="13"/>
      <c r="G96" s="52" t="s">
        <v>417</v>
      </c>
      <c r="K96" s="140"/>
      <c r="L96" s="68">
        <f t="shared" ref="L96:L105" si="14">K96*D96</f>
        <v>0</v>
      </c>
      <c r="O96"/>
      <c r="P96"/>
      <c r="Q96"/>
      <c r="R96"/>
      <c r="S96"/>
    </row>
    <row r="97" spans="1:19" ht="30">
      <c r="A97" s="43" t="s">
        <v>129</v>
      </c>
      <c r="B97" s="49" t="s">
        <v>2</v>
      </c>
      <c r="C97" s="52" t="s">
        <v>259</v>
      </c>
      <c r="D97" s="38">
        <v>2.5350000000000001</v>
      </c>
      <c r="E97" s="29" t="s">
        <v>16</v>
      </c>
      <c r="F97" s="13"/>
      <c r="G97" s="52" t="s">
        <v>418</v>
      </c>
      <c r="K97" s="140"/>
      <c r="L97" s="68">
        <f t="shared" si="14"/>
        <v>0</v>
      </c>
      <c r="O97"/>
      <c r="P97"/>
      <c r="Q97"/>
      <c r="R97"/>
      <c r="S97"/>
    </row>
    <row r="98" spans="1:19" ht="30" customHeight="1">
      <c r="A98" s="43" t="s">
        <v>130</v>
      </c>
      <c r="B98" s="49" t="s">
        <v>2</v>
      </c>
      <c r="C98" s="59" t="s">
        <v>333</v>
      </c>
      <c r="D98" s="38">
        <v>2.5373749999999999</v>
      </c>
      <c r="E98" s="29" t="s">
        <v>16</v>
      </c>
      <c r="F98" s="13"/>
      <c r="G98" s="52" t="s">
        <v>419</v>
      </c>
      <c r="K98" s="140"/>
      <c r="L98" s="68">
        <f t="shared" si="14"/>
        <v>0</v>
      </c>
      <c r="O98"/>
      <c r="P98"/>
      <c r="Q98"/>
      <c r="R98"/>
      <c r="S98"/>
    </row>
    <row r="99" spans="1:19" ht="30">
      <c r="A99" s="43" t="s">
        <v>131</v>
      </c>
      <c r="B99" s="49" t="s">
        <v>2</v>
      </c>
      <c r="C99" s="53" t="s">
        <v>257</v>
      </c>
      <c r="D99" s="38">
        <v>2.05375</v>
      </c>
      <c r="E99" s="29" t="s">
        <v>16</v>
      </c>
      <c r="F99" s="13"/>
      <c r="G99" s="52" t="s">
        <v>420</v>
      </c>
      <c r="K99" s="140"/>
      <c r="L99" s="68">
        <f t="shared" si="14"/>
        <v>0</v>
      </c>
      <c r="O99"/>
      <c r="P99"/>
      <c r="Q99"/>
      <c r="R99"/>
      <c r="S99"/>
    </row>
    <row r="100" spans="1:19">
      <c r="A100" s="43" t="s">
        <v>132</v>
      </c>
      <c r="B100" s="49" t="s">
        <v>2</v>
      </c>
      <c r="C100" s="60" t="s">
        <v>4</v>
      </c>
      <c r="D100" s="38">
        <v>2.7162499999999996</v>
      </c>
      <c r="E100" s="29" t="s">
        <v>16</v>
      </c>
      <c r="F100" s="13"/>
      <c r="G100" s="52" t="s">
        <v>443</v>
      </c>
      <c r="K100" s="140"/>
      <c r="L100" s="68">
        <f t="shared" si="14"/>
        <v>0</v>
      </c>
      <c r="O100"/>
      <c r="P100"/>
      <c r="Q100"/>
      <c r="R100"/>
      <c r="S100"/>
    </row>
    <row r="101" spans="1:19" ht="30">
      <c r="A101" s="43" t="s">
        <v>133</v>
      </c>
      <c r="B101" s="49" t="s">
        <v>2</v>
      </c>
      <c r="C101" s="60" t="s">
        <v>5</v>
      </c>
      <c r="D101" s="38">
        <v>1.5275000000000001</v>
      </c>
      <c r="E101" s="29" t="s">
        <v>16</v>
      </c>
      <c r="F101" s="13"/>
      <c r="G101" s="52" t="s">
        <v>421</v>
      </c>
      <c r="K101" s="140"/>
      <c r="L101" s="68">
        <f t="shared" si="14"/>
        <v>0</v>
      </c>
      <c r="O101"/>
      <c r="P101"/>
      <c r="Q101"/>
      <c r="R101"/>
      <c r="S101"/>
    </row>
    <row r="102" spans="1:19" ht="45.6" customHeight="1">
      <c r="A102" s="43" t="s">
        <v>134</v>
      </c>
      <c r="B102" s="49" t="s">
        <v>2</v>
      </c>
      <c r="C102" s="60" t="s">
        <v>24</v>
      </c>
      <c r="D102" s="38">
        <v>2.0474999999999999</v>
      </c>
      <c r="E102" s="29" t="s">
        <v>16</v>
      </c>
      <c r="F102" s="13"/>
      <c r="G102" s="52" t="s">
        <v>422</v>
      </c>
      <c r="K102" s="140"/>
      <c r="L102" s="68">
        <f t="shared" si="14"/>
        <v>0</v>
      </c>
      <c r="O102"/>
      <c r="P102"/>
      <c r="Q102"/>
      <c r="R102"/>
      <c r="S102"/>
    </row>
    <row r="103" spans="1:19" ht="45">
      <c r="A103" s="43" t="s">
        <v>135</v>
      </c>
      <c r="B103" s="49" t="s">
        <v>2</v>
      </c>
      <c r="C103" s="59" t="s">
        <v>47</v>
      </c>
      <c r="D103" s="38">
        <v>1.365</v>
      </c>
      <c r="E103" s="29" t="s">
        <v>16</v>
      </c>
      <c r="F103" s="13"/>
      <c r="G103" s="52" t="s">
        <v>423</v>
      </c>
      <c r="K103" s="140"/>
      <c r="L103" s="68">
        <f t="shared" si="14"/>
        <v>0</v>
      </c>
      <c r="O103"/>
      <c r="P103"/>
      <c r="Q103"/>
      <c r="R103"/>
      <c r="S103"/>
    </row>
    <row r="104" spans="1:19" ht="30">
      <c r="A104" s="43" t="s">
        <v>136</v>
      </c>
      <c r="B104" s="49" t="s">
        <v>2</v>
      </c>
      <c r="C104" s="59" t="s">
        <v>46</v>
      </c>
      <c r="D104" s="38">
        <v>1.0919999999999999</v>
      </c>
      <c r="E104" s="29" t="s">
        <v>16</v>
      </c>
      <c r="F104" s="13"/>
      <c r="G104" s="52" t="s">
        <v>357</v>
      </c>
      <c r="K104" s="140"/>
      <c r="L104" s="68">
        <f t="shared" si="14"/>
        <v>0</v>
      </c>
      <c r="O104"/>
      <c r="P104"/>
      <c r="Q104"/>
      <c r="R104"/>
      <c r="S104"/>
    </row>
    <row r="105" spans="1:19" ht="87.6" customHeight="1" thickBot="1">
      <c r="A105" s="43" t="s">
        <v>137</v>
      </c>
      <c r="B105" s="49" t="s">
        <v>2</v>
      </c>
      <c r="C105" s="59" t="s">
        <v>334</v>
      </c>
      <c r="D105" s="38">
        <f>D99*1.15</f>
        <v>2.3618124999999996</v>
      </c>
      <c r="E105" s="29" t="s">
        <v>16</v>
      </c>
      <c r="F105" s="13"/>
      <c r="G105" s="52" t="s">
        <v>358</v>
      </c>
      <c r="K105" s="142"/>
      <c r="L105" s="70">
        <f t="shared" si="14"/>
        <v>0</v>
      </c>
      <c r="O105"/>
      <c r="P105"/>
      <c r="Q105"/>
      <c r="R105"/>
      <c r="S105"/>
    </row>
    <row r="106" spans="1:19" ht="40.5" customHeight="1" thickBot="1">
      <c r="B106" s="7"/>
      <c r="D106" s="11"/>
      <c r="F106"/>
      <c r="H106" s="129" t="s">
        <v>472</v>
      </c>
      <c r="I106" s="130"/>
      <c r="J106" s="130"/>
      <c r="K106" s="131"/>
      <c r="L106" s="74">
        <f>SUM(L61:L105)</f>
        <v>0</v>
      </c>
      <c r="O106"/>
      <c r="P106"/>
      <c r="Q106"/>
      <c r="R106"/>
      <c r="S106"/>
    </row>
    <row r="107" spans="1:19" ht="40.5" customHeight="1">
      <c r="A107" s="44">
        <v>3</v>
      </c>
      <c r="B107" s="21" t="s">
        <v>0</v>
      </c>
      <c r="C107" s="21" t="s">
        <v>213</v>
      </c>
      <c r="D107" s="12" t="s">
        <v>212</v>
      </c>
      <c r="E107" s="21" t="s">
        <v>17</v>
      </c>
      <c r="F107" s="24" t="s">
        <v>211</v>
      </c>
      <c r="G107" s="47" t="s">
        <v>296</v>
      </c>
      <c r="J107"/>
      <c r="K107"/>
      <c r="L107"/>
      <c r="O107"/>
      <c r="P107"/>
      <c r="Q107"/>
      <c r="R107"/>
      <c r="S107"/>
    </row>
    <row r="108" spans="1:19" ht="30">
      <c r="A108" s="43" t="s">
        <v>138</v>
      </c>
      <c r="B108" s="49" t="s">
        <v>3</v>
      </c>
      <c r="C108" s="52" t="s">
        <v>256</v>
      </c>
      <c r="D108" s="38">
        <v>2.54</v>
      </c>
      <c r="E108" s="31" t="s">
        <v>16</v>
      </c>
      <c r="F108" s="13"/>
      <c r="G108" s="52" t="s">
        <v>424</v>
      </c>
      <c r="K108" s="140"/>
      <c r="L108" s="68">
        <f t="shared" ref="L108:L126" si="15">K108*D108</f>
        <v>0</v>
      </c>
      <c r="O108"/>
      <c r="P108"/>
      <c r="Q108"/>
      <c r="R108"/>
      <c r="S108"/>
    </row>
    <row r="109" spans="1:19" ht="30">
      <c r="A109" s="43" t="s">
        <v>139</v>
      </c>
      <c r="B109" s="49" t="s">
        <v>3</v>
      </c>
      <c r="C109" s="52" t="s">
        <v>52</v>
      </c>
      <c r="D109" s="38">
        <v>2.0499999999999998</v>
      </c>
      <c r="E109" s="31" t="s">
        <v>16</v>
      </c>
      <c r="F109" s="13"/>
      <c r="G109" s="60" t="s">
        <v>359</v>
      </c>
      <c r="K109" s="140"/>
      <c r="L109" s="68">
        <f t="shared" si="15"/>
        <v>0</v>
      </c>
      <c r="O109"/>
      <c r="P109"/>
      <c r="Q109"/>
      <c r="R109"/>
      <c r="S109"/>
    </row>
    <row r="110" spans="1:19" ht="30">
      <c r="A110" s="43" t="s">
        <v>201</v>
      </c>
      <c r="B110" s="49" t="s">
        <v>3</v>
      </c>
      <c r="C110" s="52" t="s">
        <v>21</v>
      </c>
      <c r="D110" s="38">
        <v>2.37</v>
      </c>
      <c r="E110" s="31" t="s">
        <v>16</v>
      </c>
      <c r="F110" s="13"/>
      <c r="G110" s="60" t="s">
        <v>360</v>
      </c>
      <c r="K110" s="140"/>
      <c r="L110" s="68">
        <f t="shared" si="15"/>
        <v>0</v>
      </c>
      <c r="O110"/>
      <c r="P110"/>
      <c r="Q110"/>
      <c r="R110"/>
      <c r="S110"/>
    </row>
    <row r="111" spans="1:19">
      <c r="A111" s="43" t="s">
        <v>140</v>
      </c>
      <c r="B111" s="49" t="s">
        <v>3</v>
      </c>
      <c r="C111" s="52" t="s">
        <v>255</v>
      </c>
      <c r="D111" s="38">
        <v>2.7949999999999995</v>
      </c>
      <c r="E111" s="31" t="s">
        <v>16</v>
      </c>
      <c r="F111" s="13"/>
      <c r="G111" s="52" t="s">
        <v>361</v>
      </c>
      <c r="K111" s="140"/>
      <c r="L111" s="68">
        <f t="shared" si="15"/>
        <v>0</v>
      </c>
      <c r="O111"/>
      <c r="P111"/>
      <c r="Q111"/>
      <c r="R111"/>
      <c r="S111"/>
    </row>
    <row r="112" spans="1:19" ht="45" customHeight="1">
      <c r="A112" s="43" t="s">
        <v>141</v>
      </c>
      <c r="B112" s="49" t="s">
        <v>3</v>
      </c>
      <c r="C112" s="52" t="s">
        <v>217</v>
      </c>
      <c r="D112" s="38">
        <v>2.7949999999999995</v>
      </c>
      <c r="E112" s="31" t="s">
        <v>16</v>
      </c>
      <c r="F112" s="13"/>
      <c r="G112" s="60" t="s">
        <v>362</v>
      </c>
      <c r="K112" s="140"/>
      <c r="L112" s="68">
        <f t="shared" si="15"/>
        <v>0</v>
      </c>
      <c r="O112"/>
      <c r="P112"/>
      <c r="Q112"/>
      <c r="R112"/>
      <c r="S112"/>
    </row>
    <row r="113" spans="1:19">
      <c r="A113" s="43" t="s">
        <v>142</v>
      </c>
      <c r="B113" s="49" t="s">
        <v>3</v>
      </c>
      <c r="C113" s="63" t="s">
        <v>36</v>
      </c>
      <c r="D113" s="38">
        <v>1.530375</v>
      </c>
      <c r="E113" s="31" t="s">
        <v>16</v>
      </c>
      <c r="F113" s="13"/>
      <c r="G113" s="52" t="s">
        <v>363</v>
      </c>
      <c r="K113" s="140"/>
      <c r="L113" s="68">
        <f t="shared" si="15"/>
        <v>0</v>
      </c>
      <c r="O113"/>
      <c r="P113"/>
      <c r="Q113"/>
      <c r="R113"/>
      <c r="S113"/>
    </row>
    <row r="114" spans="1:19" ht="30" customHeight="1">
      <c r="A114" s="43" t="s">
        <v>143</v>
      </c>
      <c r="B114" s="49" t="s">
        <v>3</v>
      </c>
      <c r="C114" s="63" t="s">
        <v>254</v>
      </c>
      <c r="D114" s="38">
        <v>2.5373749999999999</v>
      </c>
      <c r="E114" s="31" t="s">
        <v>16</v>
      </c>
      <c r="F114" s="13"/>
      <c r="G114" s="60" t="s">
        <v>425</v>
      </c>
      <c r="K114" s="140"/>
      <c r="L114" s="68">
        <f t="shared" si="15"/>
        <v>0</v>
      </c>
      <c r="O114"/>
      <c r="P114"/>
      <c r="Q114"/>
      <c r="R114"/>
      <c r="S114"/>
    </row>
    <row r="115" spans="1:19" ht="30">
      <c r="A115" s="43" t="s">
        <v>144</v>
      </c>
      <c r="B115" s="49" t="s">
        <v>3</v>
      </c>
      <c r="C115" s="53" t="s">
        <v>253</v>
      </c>
      <c r="D115" s="38">
        <v>2.05375</v>
      </c>
      <c r="E115" s="31" t="s">
        <v>16</v>
      </c>
      <c r="F115" s="13"/>
      <c r="G115" s="60" t="s">
        <v>364</v>
      </c>
      <c r="K115" s="140"/>
      <c r="L115" s="68">
        <f t="shared" si="15"/>
        <v>0</v>
      </c>
      <c r="O115"/>
      <c r="P115"/>
      <c r="Q115"/>
      <c r="R115"/>
      <c r="S115"/>
    </row>
    <row r="116" spans="1:19" ht="30">
      <c r="A116" s="43" t="s">
        <v>145</v>
      </c>
      <c r="B116" s="49" t="s">
        <v>3</v>
      </c>
      <c r="C116" s="63" t="s">
        <v>37</v>
      </c>
      <c r="D116" s="38">
        <v>2.3074999999999997</v>
      </c>
      <c r="E116" s="31" t="s">
        <v>16</v>
      </c>
      <c r="F116" s="13"/>
      <c r="G116" s="52" t="s">
        <v>365</v>
      </c>
      <c r="K116" s="140"/>
      <c r="L116" s="68">
        <f t="shared" si="15"/>
        <v>0</v>
      </c>
      <c r="O116"/>
      <c r="P116"/>
      <c r="Q116"/>
      <c r="R116"/>
      <c r="S116"/>
    </row>
    <row r="117" spans="1:19" ht="30">
      <c r="A117" s="43" t="s">
        <v>146</v>
      </c>
      <c r="B117" s="49" t="s">
        <v>3</v>
      </c>
      <c r="C117" s="63" t="s">
        <v>38</v>
      </c>
      <c r="D117" s="38">
        <v>1.9175</v>
      </c>
      <c r="E117" s="31" t="s">
        <v>16</v>
      </c>
      <c r="F117" s="13"/>
      <c r="G117" s="60" t="s">
        <v>366</v>
      </c>
      <c r="K117" s="140"/>
      <c r="L117" s="68">
        <f t="shared" si="15"/>
        <v>0</v>
      </c>
      <c r="O117"/>
      <c r="P117"/>
      <c r="Q117"/>
      <c r="R117"/>
      <c r="S117"/>
    </row>
    <row r="118" spans="1:19">
      <c r="A118" s="43" t="s">
        <v>147</v>
      </c>
      <c r="B118" s="49" t="s">
        <v>3</v>
      </c>
      <c r="C118" s="63" t="s">
        <v>39</v>
      </c>
      <c r="D118" s="38">
        <v>1.365</v>
      </c>
      <c r="E118" s="31" t="s">
        <v>16</v>
      </c>
      <c r="F118" s="13"/>
      <c r="G118" s="60" t="s">
        <v>367</v>
      </c>
      <c r="K118" s="140"/>
      <c r="L118" s="68">
        <f t="shared" si="15"/>
        <v>0</v>
      </c>
      <c r="O118"/>
      <c r="P118"/>
      <c r="Q118"/>
      <c r="R118"/>
      <c r="S118"/>
    </row>
    <row r="119" spans="1:19" ht="30">
      <c r="A119" s="43" t="s">
        <v>148</v>
      </c>
      <c r="B119" s="49" t="s">
        <v>3</v>
      </c>
      <c r="C119" s="53" t="s">
        <v>369</v>
      </c>
      <c r="D119" s="38">
        <v>2.86</v>
      </c>
      <c r="E119" s="31" t="s">
        <v>16</v>
      </c>
      <c r="F119" s="13"/>
      <c r="G119" s="60" t="s">
        <v>368</v>
      </c>
      <c r="K119" s="140"/>
      <c r="L119" s="68">
        <f t="shared" si="15"/>
        <v>0</v>
      </c>
      <c r="O119"/>
      <c r="P119"/>
      <c r="Q119"/>
      <c r="R119"/>
      <c r="S119"/>
    </row>
    <row r="120" spans="1:19" ht="30">
      <c r="A120" s="43" t="s">
        <v>149</v>
      </c>
      <c r="B120" s="49" t="s">
        <v>3</v>
      </c>
      <c r="C120" s="53" t="s">
        <v>370</v>
      </c>
      <c r="D120" s="38">
        <v>2.3074999999999997</v>
      </c>
      <c r="E120" s="31" t="s">
        <v>16</v>
      </c>
      <c r="F120" s="13"/>
      <c r="G120" s="53" t="s">
        <v>371</v>
      </c>
      <c r="K120" s="140"/>
      <c r="L120" s="68">
        <f t="shared" si="15"/>
        <v>0</v>
      </c>
      <c r="O120"/>
      <c r="P120"/>
      <c r="Q120"/>
      <c r="R120"/>
      <c r="S120"/>
    </row>
    <row r="121" spans="1:19" ht="30">
      <c r="A121" s="43" t="s">
        <v>150</v>
      </c>
      <c r="B121" s="49" t="s">
        <v>3</v>
      </c>
      <c r="C121" s="53" t="s">
        <v>372</v>
      </c>
      <c r="D121" s="38">
        <v>3.4124999999999996</v>
      </c>
      <c r="E121" s="31" t="s">
        <v>16</v>
      </c>
      <c r="F121" s="13"/>
      <c r="G121" s="53" t="s">
        <v>373</v>
      </c>
      <c r="K121" s="140"/>
      <c r="L121" s="68">
        <f t="shared" si="15"/>
        <v>0</v>
      </c>
      <c r="O121"/>
      <c r="P121"/>
      <c r="Q121"/>
      <c r="R121"/>
      <c r="S121"/>
    </row>
    <row r="122" spans="1:19" ht="30">
      <c r="A122" s="43" t="s">
        <v>151</v>
      </c>
      <c r="B122" s="49" t="s">
        <v>3</v>
      </c>
      <c r="C122" s="53" t="s">
        <v>374</v>
      </c>
      <c r="D122" s="38">
        <v>2.86</v>
      </c>
      <c r="E122" s="31" t="s">
        <v>16</v>
      </c>
      <c r="F122" s="13"/>
      <c r="G122" s="53" t="s">
        <v>375</v>
      </c>
      <c r="K122" s="140"/>
      <c r="L122" s="68">
        <f t="shared" si="15"/>
        <v>0</v>
      </c>
      <c r="O122"/>
      <c r="P122"/>
      <c r="Q122"/>
      <c r="R122"/>
      <c r="S122"/>
    </row>
    <row r="123" spans="1:19" ht="30">
      <c r="A123" s="43" t="s">
        <v>152</v>
      </c>
      <c r="B123" s="49" t="s">
        <v>3</v>
      </c>
      <c r="C123" s="53" t="s">
        <v>376</v>
      </c>
      <c r="D123" s="38">
        <v>3.1524999999999999</v>
      </c>
      <c r="E123" s="31" t="s">
        <v>16</v>
      </c>
      <c r="F123" s="13"/>
      <c r="G123" s="53" t="s">
        <v>377</v>
      </c>
      <c r="K123" s="140"/>
      <c r="L123" s="68">
        <f t="shared" si="15"/>
        <v>0</v>
      </c>
      <c r="O123"/>
      <c r="P123"/>
      <c r="Q123"/>
      <c r="R123"/>
      <c r="S123"/>
    </row>
    <row r="124" spans="1:19" ht="30">
      <c r="A124" s="43" t="s">
        <v>153</v>
      </c>
      <c r="B124" s="49" t="s">
        <v>3</v>
      </c>
      <c r="C124" s="53" t="s">
        <v>378</v>
      </c>
      <c r="D124" s="38">
        <v>2.3725000000000001</v>
      </c>
      <c r="E124" s="31" t="s">
        <v>16</v>
      </c>
      <c r="F124" s="13"/>
      <c r="G124" s="53" t="s">
        <v>379</v>
      </c>
      <c r="K124" s="140"/>
      <c r="L124" s="68">
        <f t="shared" si="15"/>
        <v>0</v>
      </c>
      <c r="O124"/>
      <c r="P124"/>
      <c r="Q124"/>
      <c r="R124"/>
      <c r="S124"/>
    </row>
    <row r="125" spans="1:19" ht="30">
      <c r="A125" s="43" t="s">
        <v>154</v>
      </c>
      <c r="B125" s="49" t="s">
        <v>3</v>
      </c>
      <c r="C125" s="53" t="s">
        <v>380</v>
      </c>
      <c r="D125" s="38">
        <v>3.6437499999999998</v>
      </c>
      <c r="E125" s="31" t="s">
        <v>16</v>
      </c>
      <c r="F125" s="13"/>
      <c r="G125" s="53" t="s">
        <v>381</v>
      </c>
      <c r="K125" s="140"/>
      <c r="L125" s="68">
        <f t="shared" si="15"/>
        <v>0</v>
      </c>
      <c r="O125"/>
      <c r="P125"/>
      <c r="Q125"/>
      <c r="R125"/>
      <c r="S125"/>
    </row>
    <row r="126" spans="1:19" ht="30">
      <c r="A126" s="43" t="s">
        <v>155</v>
      </c>
      <c r="B126" s="49" t="s">
        <v>3</v>
      </c>
      <c r="C126" s="53" t="s">
        <v>382</v>
      </c>
      <c r="D126" s="38">
        <v>2.9812499999999997</v>
      </c>
      <c r="E126" s="31" t="s">
        <v>16</v>
      </c>
      <c r="F126" s="13"/>
      <c r="G126" s="53" t="s">
        <v>383</v>
      </c>
      <c r="K126" s="140"/>
      <c r="L126" s="68">
        <f t="shared" si="15"/>
        <v>0</v>
      </c>
      <c r="O126"/>
      <c r="P126"/>
      <c r="Q126"/>
      <c r="R126"/>
      <c r="S126"/>
    </row>
    <row r="127" spans="1:19" ht="30">
      <c r="A127" s="43" t="s">
        <v>156</v>
      </c>
      <c r="B127" s="49" t="s">
        <v>3</v>
      </c>
      <c r="C127" s="53" t="s">
        <v>384</v>
      </c>
      <c r="D127" s="38">
        <v>2.6324999999999998</v>
      </c>
      <c r="E127" s="30" t="s">
        <v>15</v>
      </c>
      <c r="F127" s="13"/>
      <c r="G127" s="53" t="s">
        <v>385</v>
      </c>
      <c r="K127" s="139"/>
      <c r="L127" s="67">
        <f t="shared" ref="L127:L130" si="16">IF(K127="S",D127,0)</f>
        <v>0</v>
      </c>
      <c r="O127"/>
      <c r="P127"/>
      <c r="Q127"/>
      <c r="R127"/>
      <c r="S127"/>
    </row>
    <row r="128" spans="1:19" ht="30">
      <c r="A128" s="43" t="s">
        <v>157</v>
      </c>
      <c r="B128" s="49" t="s">
        <v>3</v>
      </c>
      <c r="C128" s="53" t="s">
        <v>386</v>
      </c>
      <c r="D128" s="38">
        <v>2.08</v>
      </c>
      <c r="E128" s="30" t="s">
        <v>15</v>
      </c>
      <c r="F128" s="13"/>
      <c r="G128" s="53" t="s">
        <v>387</v>
      </c>
      <c r="K128" s="139"/>
      <c r="L128" s="67">
        <f t="shared" si="16"/>
        <v>0</v>
      </c>
      <c r="O128"/>
      <c r="P128"/>
      <c r="Q128"/>
      <c r="R128"/>
      <c r="S128"/>
    </row>
    <row r="129" spans="1:19" ht="33.950000000000003" customHeight="1">
      <c r="A129" s="43" t="s">
        <v>158</v>
      </c>
      <c r="B129" s="49" t="s">
        <v>3</v>
      </c>
      <c r="C129" s="53" t="s">
        <v>388</v>
      </c>
      <c r="D129" s="38">
        <v>3.3475000000000001</v>
      </c>
      <c r="E129" s="30" t="s">
        <v>15</v>
      </c>
      <c r="F129" s="13"/>
      <c r="G129" s="53" t="s">
        <v>389</v>
      </c>
      <c r="K129" s="139"/>
      <c r="L129" s="67">
        <f t="shared" si="16"/>
        <v>0</v>
      </c>
      <c r="O129"/>
      <c r="P129"/>
      <c r="Q129"/>
      <c r="R129"/>
      <c r="S129"/>
    </row>
    <row r="130" spans="1:19" ht="30">
      <c r="A130" s="43" t="s">
        <v>159</v>
      </c>
      <c r="B130" s="49" t="s">
        <v>3</v>
      </c>
      <c r="C130" s="53" t="s">
        <v>390</v>
      </c>
      <c r="D130" s="38">
        <v>2.7949999999999995</v>
      </c>
      <c r="E130" s="30" t="s">
        <v>15</v>
      </c>
      <c r="F130" s="13"/>
      <c r="G130" s="53" t="s">
        <v>391</v>
      </c>
      <c r="K130" s="139"/>
      <c r="L130" s="67">
        <f t="shared" si="16"/>
        <v>0</v>
      </c>
      <c r="O130"/>
      <c r="P130"/>
      <c r="Q130"/>
      <c r="R130"/>
      <c r="S130"/>
    </row>
    <row r="131" spans="1:19" ht="45">
      <c r="A131" s="43" t="s">
        <v>160</v>
      </c>
      <c r="B131" s="49" t="s">
        <v>3</v>
      </c>
      <c r="C131" s="52" t="s">
        <v>252</v>
      </c>
      <c r="D131" s="38">
        <v>2.5674999999999999</v>
      </c>
      <c r="E131" s="31" t="s">
        <v>16</v>
      </c>
      <c r="F131" s="13"/>
      <c r="G131" s="52" t="s">
        <v>392</v>
      </c>
      <c r="K131" s="140"/>
      <c r="L131" s="68">
        <f t="shared" ref="L131:L138" si="17">K131*D131</f>
        <v>0</v>
      </c>
      <c r="O131"/>
      <c r="P131"/>
      <c r="Q131"/>
      <c r="R131"/>
      <c r="S131"/>
    </row>
    <row r="132" spans="1:19" ht="30.95" customHeight="1">
      <c r="A132" s="43" t="s">
        <v>161</v>
      </c>
      <c r="B132" s="49" t="s">
        <v>3</v>
      </c>
      <c r="C132" s="53" t="s">
        <v>251</v>
      </c>
      <c r="D132" s="38">
        <v>2.6975000000000002</v>
      </c>
      <c r="E132" s="31" t="s">
        <v>16</v>
      </c>
      <c r="F132" s="13"/>
      <c r="G132" s="52" t="s">
        <v>393</v>
      </c>
      <c r="K132" s="140"/>
      <c r="L132" s="68">
        <f t="shared" si="17"/>
        <v>0</v>
      </c>
      <c r="O132"/>
      <c r="P132"/>
      <c r="Q132"/>
      <c r="R132"/>
      <c r="S132"/>
    </row>
    <row r="133" spans="1:19" ht="45">
      <c r="A133" s="43" t="s">
        <v>162</v>
      </c>
      <c r="B133" s="49" t="s">
        <v>3</v>
      </c>
      <c r="C133" s="59" t="s">
        <v>395</v>
      </c>
      <c r="D133" s="38">
        <v>2.8620000000000001</v>
      </c>
      <c r="E133" s="31" t="s">
        <v>16</v>
      </c>
      <c r="F133" s="13"/>
      <c r="G133" s="52" t="s">
        <v>394</v>
      </c>
      <c r="K133" s="140"/>
      <c r="L133" s="68">
        <f t="shared" si="17"/>
        <v>0</v>
      </c>
      <c r="O133"/>
      <c r="P133"/>
      <c r="Q133"/>
      <c r="R133"/>
      <c r="S133"/>
    </row>
    <row r="134" spans="1:19" ht="30">
      <c r="A134" s="43" t="s">
        <v>163</v>
      </c>
      <c r="B134" s="49" t="s">
        <v>3</v>
      </c>
      <c r="C134" s="63" t="s">
        <v>8</v>
      </c>
      <c r="D134" s="38">
        <v>3.2824999999999998</v>
      </c>
      <c r="E134" s="31" t="s">
        <v>16</v>
      </c>
      <c r="F134" s="13"/>
      <c r="G134" s="52" t="s">
        <v>396</v>
      </c>
      <c r="K134" s="140"/>
      <c r="L134" s="68">
        <f t="shared" si="17"/>
        <v>0</v>
      </c>
      <c r="O134"/>
      <c r="P134"/>
      <c r="Q134"/>
      <c r="R134"/>
      <c r="S134"/>
    </row>
    <row r="135" spans="1:19" ht="30">
      <c r="A135" s="43" t="s">
        <v>164</v>
      </c>
      <c r="B135" s="49" t="s">
        <v>3</v>
      </c>
      <c r="C135" s="63" t="s">
        <v>49</v>
      </c>
      <c r="D135" s="38">
        <v>1.0919999999999999</v>
      </c>
      <c r="E135" s="31" t="s">
        <v>16</v>
      </c>
      <c r="F135" s="13"/>
      <c r="G135" s="52" t="s">
        <v>397</v>
      </c>
      <c r="K135" s="140"/>
      <c r="L135" s="68">
        <f t="shared" si="17"/>
        <v>0</v>
      </c>
      <c r="O135"/>
      <c r="P135"/>
      <c r="Q135"/>
      <c r="R135"/>
      <c r="S135"/>
    </row>
    <row r="136" spans="1:19" ht="30">
      <c r="A136" s="43" t="s">
        <v>165</v>
      </c>
      <c r="B136" s="49" t="s">
        <v>3</v>
      </c>
      <c r="C136" s="63" t="s">
        <v>48</v>
      </c>
      <c r="D136" s="38">
        <v>1.365</v>
      </c>
      <c r="E136" s="31" t="s">
        <v>16</v>
      </c>
      <c r="F136" s="13"/>
      <c r="G136" s="52" t="s">
        <v>398</v>
      </c>
      <c r="K136" s="140"/>
      <c r="L136" s="68">
        <f t="shared" si="17"/>
        <v>0</v>
      </c>
      <c r="O136"/>
      <c r="P136"/>
      <c r="Q136"/>
      <c r="R136"/>
      <c r="S136"/>
    </row>
    <row r="137" spans="1:19" ht="30" customHeight="1">
      <c r="A137" s="43" t="s">
        <v>166</v>
      </c>
      <c r="B137" s="49" t="s">
        <v>3</v>
      </c>
      <c r="C137" s="53" t="s">
        <v>250</v>
      </c>
      <c r="D137" s="38">
        <v>2.0474999999999999</v>
      </c>
      <c r="E137" s="31" t="s">
        <v>16</v>
      </c>
      <c r="F137" s="13"/>
      <c r="G137" s="52" t="s">
        <v>399</v>
      </c>
      <c r="K137" s="140"/>
      <c r="L137" s="68">
        <f t="shared" si="17"/>
        <v>0</v>
      </c>
      <c r="O137"/>
      <c r="P137"/>
      <c r="Q137"/>
      <c r="R137"/>
      <c r="S137"/>
    </row>
    <row r="138" spans="1:19" ht="75.75" thickBot="1">
      <c r="A138" s="43" t="s">
        <v>167</v>
      </c>
      <c r="B138" s="49" t="s">
        <v>3</v>
      </c>
      <c r="C138" s="53" t="s">
        <v>249</v>
      </c>
      <c r="D138" s="38">
        <f>2.57/2</f>
        <v>1.2849999999999999</v>
      </c>
      <c r="E138" s="31" t="s">
        <v>16</v>
      </c>
      <c r="F138" s="13"/>
      <c r="G138" s="52" t="s">
        <v>400</v>
      </c>
      <c r="K138" s="142"/>
      <c r="L138" s="70">
        <f t="shared" si="17"/>
        <v>0</v>
      </c>
      <c r="O138"/>
      <c r="P138"/>
      <c r="Q138"/>
      <c r="R138"/>
      <c r="S138"/>
    </row>
    <row r="139" spans="1:19" ht="15.75" thickBot="1">
      <c r="B139" s="7"/>
      <c r="C139"/>
      <c r="D139" s="41"/>
      <c r="H139" s="129" t="s">
        <v>473</v>
      </c>
      <c r="I139" s="130"/>
      <c r="J139" s="130"/>
      <c r="K139" s="131"/>
      <c r="L139" s="74">
        <f>SUM(L108:L138)</f>
        <v>0</v>
      </c>
      <c r="O139"/>
      <c r="P139"/>
      <c r="Q139"/>
      <c r="R139"/>
      <c r="S139"/>
    </row>
    <row r="140" spans="1:19">
      <c r="B140" s="7"/>
      <c r="C140"/>
      <c r="D140" s="41"/>
      <c r="L140"/>
      <c r="O140"/>
      <c r="P140"/>
      <c r="Q140"/>
      <c r="R140"/>
      <c r="S140"/>
    </row>
    <row r="141" spans="1:19" ht="43.9" customHeight="1">
      <c r="A141" s="44">
        <v>4</v>
      </c>
      <c r="B141" s="48" t="s">
        <v>0</v>
      </c>
      <c r="C141" s="21" t="s">
        <v>213</v>
      </c>
      <c r="D141" s="12" t="s">
        <v>212</v>
      </c>
      <c r="E141" s="21" t="s">
        <v>17</v>
      </c>
      <c r="F141" s="24" t="s">
        <v>211</v>
      </c>
      <c r="G141" s="47" t="s">
        <v>296</v>
      </c>
      <c r="J141"/>
      <c r="K141"/>
      <c r="L141"/>
      <c r="O141"/>
      <c r="P141"/>
      <c r="Q141"/>
      <c r="R141"/>
      <c r="S141"/>
    </row>
    <row r="142" spans="1:19" ht="14.65" customHeight="1">
      <c r="A142" s="43" t="s">
        <v>168</v>
      </c>
      <c r="B142" s="49" t="s">
        <v>11</v>
      </c>
      <c r="C142" s="53" t="s">
        <v>248</v>
      </c>
      <c r="D142" s="38">
        <v>56.875</v>
      </c>
      <c r="E142" s="32" t="s">
        <v>15</v>
      </c>
      <c r="F142" s="13"/>
      <c r="G142" s="52"/>
      <c r="K142" s="139"/>
      <c r="L142" s="67">
        <f t="shared" ref="L142:L149" si="18">IF(K142="S",D142,0)</f>
        <v>0</v>
      </c>
      <c r="O142"/>
      <c r="P142"/>
      <c r="Q142"/>
      <c r="R142"/>
      <c r="S142"/>
    </row>
    <row r="143" spans="1:19">
      <c r="A143" s="43" t="s">
        <v>169</v>
      </c>
      <c r="B143" s="49" t="s">
        <v>11</v>
      </c>
      <c r="C143" s="53" t="s">
        <v>247</v>
      </c>
      <c r="D143" s="38">
        <v>45.5</v>
      </c>
      <c r="E143" s="32" t="s">
        <v>15</v>
      </c>
      <c r="F143" s="13"/>
      <c r="G143" s="52"/>
      <c r="K143" s="139"/>
      <c r="L143" s="67">
        <f t="shared" si="18"/>
        <v>0</v>
      </c>
      <c r="O143"/>
      <c r="P143"/>
      <c r="Q143"/>
      <c r="R143"/>
      <c r="S143"/>
    </row>
    <row r="144" spans="1:19">
      <c r="A144" s="43" t="s">
        <v>170</v>
      </c>
      <c r="B144" s="49" t="s">
        <v>11</v>
      </c>
      <c r="C144" s="53" t="s">
        <v>246</v>
      </c>
      <c r="D144" s="38">
        <v>43.875</v>
      </c>
      <c r="E144" s="32" t="s">
        <v>15</v>
      </c>
      <c r="F144" s="13"/>
      <c r="G144" s="52"/>
      <c r="K144" s="139"/>
      <c r="L144" s="67">
        <f t="shared" si="18"/>
        <v>0</v>
      </c>
      <c r="O144"/>
      <c r="P144"/>
      <c r="Q144"/>
      <c r="R144"/>
      <c r="S144"/>
    </row>
    <row r="145" spans="1:19" ht="45">
      <c r="A145" s="43" t="s">
        <v>171</v>
      </c>
      <c r="B145" s="49" t="s">
        <v>11</v>
      </c>
      <c r="C145" s="53" t="s">
        <v>293</v>
      </c>
      <c r="D145" s="38">
        <v>36.074999999999996</v>
      </c>
      <c r="E145" s="32" t="s">
        <v>15</v>
      </c>
      <c r="F145" s="13"/>
      <c r="G145" s="52"/>
      <c r="K145" s="139"/>
      <c r="L145" s="67">
        <f t="shared" si="18"/>
        <v>0</v>
      </c>
      <c r="O145"/>
      <c r="P145"/>
      <c r="Q145"/>
      <c r="R145"/>
      <c r="S145"/>
    </row>
    <row r="146" spans="1:19">
      <c r="A146" s="43" t="s">
        <v>172</v>
      </c>
      <c r="B146" s="49" t="s">
        <v>11</v>
      </c>
      <c r="C146" s="53" t="s">
        <v>40</v>
      </c>
      <c r="D146" s="38">
        <v>35.181249999999999</v>
      </c>
      <c r="E146" s="32" t="s">
        <v>15</v>
      </c>
      <c r="F146" s="13"/>
      <c r="G146" s="52"/>
      <c r="K146" s="139"/>
      <c r="L146" s="67">
        <f t="shared" si="18"/>
        <v>0</v>
      </c>
      <c r="O146"/>
      <c r="P146"/>
      <c r="Q146"/>
      <c r="R146"/>
      <c r="S146"/>
    </row>
    <row r="147" spans="1:19" ht="15" customHeight="1">
      <c r="A147" s="43" t="s">
        <v>173</v>
      </c>
      <c r="B147" s="49" t="s">
        <v>11</v>
      </c>
      <c r="C147" s="53" t="s">
        <v>245</v>
      </c>
      <c r="D147" s="38">
        <v>34.287499999999994</v>
      </c>
      <c r="E147" s="32" t="s">
        <v>15</v>
      </c>
      <c r="F147" s="13"/>
      <c r="G147" s="52"/>
      <c r="K147" s="139"/>
      <c r="L147" s="67">
        <f t="shared" si="18"/>
        <v>0</v>
      </c>
      <c r="O147"/>
      <c r="P147"/>
      <c r="Q147"/>
      <c r="R147"/>
      <c r="S147"/>
    </row>
    <row r="148" spans="1:19" ht="18" customHeight="1">
      <c r="A148" s="43" t="s">
        <v>174</v>
      </c>
      <c r="B148" s="49" t="s">
        <v>11</v>
      </c>
      <c r="C148" s="53" t="s">
        <v>244</v>
      </c>
      <c r="D148" s="38">
        <v>34.287499999999994</v>
      </c>
      <c r="E148" s="32" t="s">
        <v>15</v>
      </c>
      <c r="F148" s="13"/>
      <c r="G148" s="52"/>
      <c r="K148" s="139"/>
      <c r="L148" s="67">
        <f t="shared" si="18"/>
        <v>0</v>
      </c>
      <c r="O148"/>
      <c r="P148"/>
      <c r="Q148"/>
      <c r="R148"/>
      <c r="S148"/>
    </row>
    <row r="149" spans="1:19" ht="29.25" customHeight="1">
      <c r="A149" s="43" t="s">
        <v>202</v>
      </c>
      <c r="B149" s="64" t="s">
        <v>11</v>
      </c>
      <c r="C149" s="65" t="s">
        <v>243</v>
      </c>
      <c r="D149" s="38">
        <v>16.249999999999996</v>
      </c>
      <c r="E149" s="32" t="s">
        <v>15</v>
      </c>
      <c r="F149" s="13"/>
      <c r="G149" s="52"/>
      <c r="K149" s="139"/>
      <c r="L149" s="67">
        <f t="shared" si="18"/>
        <v>0</v>
      </c>
      <c r="O149"/>
      <c r="P149"/>
      <c r="Q149"/>
      <c r="R149"/>
      <c r="S149"/>
    </row>
    <row r="150" spans="1:19" ht="30.75" customHeight="1">
      <c r="A150" s="43" t="s">
        <v>175</v>
      </c>
      <c r="B150" s="64" t="s">
        <v>11</v>
      </c>
      <c r="C150" s="53" t="s">
        <v>294</v>
      </c>
      <c r="D150" s="38">
        <f>2.86*1.45</f>
        <v>4.1469999999999994</v>
      </c>
      <c r="E150" s="31" t="s">
        <v>16</v>
      </c>
      <c r="F150" s="23" t="s">
        <v>210</v>
      </c>
      <c r="G150" s="52" t="s">
        <v>289</v>
      </c>
      <c r="J150" s="23" t="s">
        <v>210</v>
      </c>
      <c r="K150" s="140"/>
      <c r="L150" s="68">
        <f t="shared" ref="L150" si="19">K150*D150</f>
        <v>0</v>
      </c>
      <c r="O150"/>
      <c r="P150"/>
      <c r="Q150"/>
      <c r="R150"/>
      <c r="S150"/>
    </row>
    <row r="151" spans="1:19">
      <c r="A151" s="43" t="s">
        <v>176</v>
      </c>
      <c r="B151" s="64" t="s">
        <v>11</v>
      </c>
      <c r="C151" s="53" t="s">
        <v>242</v>
      </c>
      <c r="D151" s="38">
        <f>D148/2</f>
        <v>17.143749999999997</v>
      </c>
      <c r="E151" s="32" t="s">
        <v>15</v>
      </c>
      <c r="F151" s="37"/>
      <c r="G151" s="52" t="s">
        <v>290</v>
      </c>
      <c r="I151"/>
      <c r="K151" s="139"/>
      <c r="L151" s="67">
        <f t="shared" ref="L151" si="20">IF(K151="S",D151,0)</f>
        <v>0</v>
      </c>
      <c r="O151"/>
      <c r="P151"/>
      <c r="Q151"/>
      <c r="R151"/>
      <c r="S151"/>
    </row>
    <row r="152" spans="1:19" ht="90">
      <c r="A152" s="43" t="s">
        <v>177</v>
      </c>
      <c r="B152" s="64" t="s">
        <v>11</v>
      </c>
      <c r="C152" s="53" t="s">
        <v>241</v>
      </c>
      <c r="D152" s="38">
        <v>1.9175</v>
      </c>
      <c r="E152" s="31" t="s">
        <v>16</v>
      </c>
      <c r="F152" s="13"/>
      <c r="G152" s="52" t="s">
        <v>444</v>
      </c>
      <c r="I152"/>
      <c r="K152" s="140"/>
      <c r="L152" s="68">
        <f t="shared" ref="L152:L154" si="21">K152*D152</f>
        <v>0</v>
      </c>
      <c r="O152"/>
      <c r="P152"/>
      <c r="Q152"/>
      <c r="R152"/>
      <c r="S152"/>
    </row>
    <row r="153" spans="1:19" ht="45">
      <c r="A153" s="43" t="s">
        <v>178</v>
      </c>
      <c r="B153" s="64" t="s">
        <v>11</v>
      </c>
      <c r="C153" s="53" t="s">
        <v>240</v>
      </c>
      <c r="D153" s="38">
        <v>1.9175</v>
      </c>
      <c r="E153" s="31" t="s">
        <v>16</v>
      </c>
      <c r="F153" s="13"/>
      <c r="G153" s="52" t="s">
        <v>445</v>
      </c>
      <c r="K153" s="140"/>
      <c r="L153" s="68">
        <f t="shared" si="21"/>
        <v>0</v>
      </c>
      <c r="O153"/>
      <c r="P153"/>
      <c r="Q153"/>
      <c r="R153"/>
      <c r="S153"/>
    </row>
    <row r="154" spans="1:19">
      <c r="A154" s="43" t="s">
        <v>179</v>
      </c>
      <c r="B154" s="64" t="s">
        <v>11</v>
      </c>
      <c r="C154" s="53" t="s">
        <v>218</v>
      </c>
      <c r="D154" s="38">
        <v>2.08</v>
      </c>
      <c r="E154" s="31" t="s">
        <v>16</v>
      </c>
      <c r="F154" s="13"/>
      <c r="G154" s="52" t="s">
        <v>446</v>
      </c>
      <c r="K154" s="140"/>
      <c r="L154" s="68">
        <f t="shared" si="21"/>
        <v>0</v>
      </c>
      <c r="O154"/>
      <c r="P154"/>
      <c r="Q154"/>
      <c r="R154"/>
      <c r="S154"/>
    </row>
    <row r="155" spans="1:19">
      <c r="A155" s="43" t="s">
        <v>180</v>
      </c>
      <c r="B155" s="64" t="s">
        <v>11</v>
      </c>
      <c r="C155" s="53" t="s">
        <v>219</v>
      </c>
      <c r="D155" s="38">
        <v>1.06925</v>
      </c>
      <c r="E155" s="32" t="s">
        <v>15</v>
      </c>
      <c r="F155" s="13"/>
      <c r="G155" s="52" t="s">
        <v>447</v>
      </c>
      <c r="K155" s="139"/>
      <c r="L155" s="67">
        <f t="shared" ref="L155:L156" si="22">IF(K155="S",D155,0)</f>
        <v>0</v>
      </c>
      <c r="O155"/>
      <c r="P155"/>
      <c r="Q155"/>
      <c r="R155"/>
      <c r="S155"/>
    </row>
    <row r="156" spans="1:19" ht="45">
      <c r="A156" s="43" t="s">
        <v>181</v>
      </c>
      <c r="B156" s="64" t="s">
        <v>11</v>
      </c>
      <c r="C156" s="45" t="s">
        <v>238</v>
      </c>
      <c r="D156" s="38">
        <v>1.85</v>
      </c>
      <c r="E156" s="32" t="s">
        <v>15</v>
      </c>
      <c r="F156" s="13"/>
      <c r="G156" s="52" t="s">
        <v>448</v>
      </c>
      <c r="K156" s="139"/>
      <c r="L156" s="67">
        <f t="shared" si="22"/>
        <v>0</v>
      </c>
      <c r="O156"/>
      <c r="P156"/>
      <c r="Q156"/>
      <c r="R156"/>
      <c r="S156"/>
    </row>
    <row r="157" spans="1:19" ht="30">
      <c r="A157" s="43" t="s">
        <v>182</v>
      </c>
      <c r="B157" s="64" t="s">
        <v>11</v>
      </c>
      <c r="C157" s="53" t="s">
        <v>196</v>
      </c>
      <c r="D157" s="38">
        <v>2.21</v>
      </c>
      <c r="E157" s="31" t="s">
        <v>16</v>
      </c>
      <c r="F157" s="13"/>
      <c r="G157" s="52" t="s">
        <v>449</v>
      </c>
      <c r="K157" s="140"/>
      <c r="L157" s="68">
        <f t="shared" ref="L157:L159" si="23">K157*D157</f>
        <v>0</v>
      </c>
      <c r="O157"/>
      <c r="P157"/>
      <c r="Q157"/>
      <c r="R157"/>
      <c r="S157"/>
    </row>
    <row r="158" spans="1:19" ht="30">
      <c r="A158" s="43" t="s">
        <v>183</v>
      </c>
      <c r="B158" s="64" t="s">
        <v>11</v>
      </c>
      <c r="C158" s="53" t="s">
        <v>237</v>
      </c>
      <c r="D158" s="38">
        <v>1.9824999999999999</v>
      </c>
      <c r="E158" s="31" t="s">
        <v>16</v>
      </c>
      <c r="F158" s="13"/>
      <c r="G158" s="52" t="s">
        <v>476</v>
      </c>
      <c r="K158" s="140"/>
      <c r="L158" s="68">
        <f t="shared" si="23"/>
        <v>0</v>
      </c>
      <c r="O158"/>
      <c r="P158"/>
      <c r="Q158"/>
      <c r="R158"/>
      <c r="S158"/>
    </row>
    <row r="159" spans="1:19" ht="30">
      <c r="A159" s="43" t="s">
        <v>184</v>
      </c>
      <c r="B159" s="64" t="s">
        <v>11</v>
      </c>
      <c r="C159" s="53" t="s">
        <v>236</v>
      </c>
      <c r="D159" s="38">
        <f>D158*0.4</f>
        <v>0.79300000000000004</v>
      </c>
      <c r="E159" s="31" t="s">
        <v>16</v>
      </c>
      <c r="F159" s="13"/>
      <c r="G159" s="52" t="s">
        <v>477</v>
      </c>
      <c r="K159" s="140"/>
      <c r="L159" s="68">
        <f t="shared" si="23"/>
        <v>0</v>
      </c>
      <c r="O159"/>
      <c r="P159"/>
      <c r="Q159"/>
      <c r="R159"/>
      <c r="S159"/>
    </row>
    <row r="160" spans="1:19" ht="60">
      <c r="A160" s="43" t="s">
        <v>185</v>
      </c>
      <c r="B160" s="64" t="s">
        <v>11</v>
      </c>
      <c r="C160" s="53" t="s">
        <v>276</v>
      </c>
      <c r="D160" s="38">
        <v>5.15</v>
      </c>
      <c r="E160" s="32" t="s">
        <v>15</v>
      </c>
      <c r="F160" s="13"/>
      <c r="G160" s="52" t="s">
        <v>291</v>
      </c>
      <c r="K160" s="139"/>
      <c r="L160" s="67">
        <f t="shared" ref="L160:L164" si="24">IF(K160="S",D160,0)</f>
        <v>0</v>
      </c>
      <c r="O160"/>
      <c r="P160"/>
      <c r="Q160"/>
      <c r="R160"/>
      <c r="S160"/>
    </row>
    <row r="161" spans="1:19" ht="30">
      <c r="A161" s="43" t="s">
        <v>186</v>
      </c>
      <c r="B161" s="64" t="s">
        <v>11</v>
      </c>
      <c r="C161" s="53" t="s">
        <v>239</v>
      </c>
      <c r="D161" s="38">
        <v>3.5181249999999999</v>
      </c>
      <c r="E161" s="32" t="s">
        <v>15</v>
      </c>
      <c r="F161" s="13"/>
      <c r="G161" s="52" t="s">
        <v>450</v>
      </c>
      <c r="K161" s="139"/>
      <c r="L161" s="67">
        <f t="shared" si="24"/>
        <v>0</v>
      </c>
      <c r="O161"/>
      <c r="P161"/>
      <c r="Q161"/>
      <c r="R161"/>
      <c r="S161"/>
    </row>
    <row r="162" spans="1:19">
      <c r="A162" s="43" t="s">
        <v>187</v>
      </c>
      <c r="B162" s="64" t="s">
        <v>11</v>
      </c>
      <c r="C162" s="53" t="s">
        <v>206</v>
      </c>
      <c r="D162" s="38">
        <f>2*D163</f>
        <v>32.5</v>
      </c>
      <c r="E162" s="32" t="s">
        <v>15</v>
      </c>
      <c r="F162" s="13"/>
      <c r="G162" s="52" t="s">
        <v>451</v>
      </c>
      <c r="K162" s="139"/>
      <c r="L162" s="67">
        <f t="shared" si="24"/>
        <v>0</v>
      </c>
      <c r="O162"/>
      <c r="P162"/>
      <c r="Q162"/>
      <c r="R162"/>
      <c r="S162"/>
    </row>
    <row r="163" spans="1:19">
      <c r="A163" s="43" t="s">
        <v>188</v>
      </c>
      <c r="B163" s="64" t="s">
        <v>11</v>
      </c>
      <c r="C163" s="53" t="s">
        <v>197</v>
      </c>
      <c r="D163" s="38">
        <v>16.25</v>
      </c>
      <c r="E163" s="32" t="s">
        <v>15</v>
      </c>
      <c r="F163" s="13"/>
      <c r="G163" s="52" t="s">
        <v>452</v>
      </c>
      <c r="K163" s="139"/>
      <c r="L163" s="67">
        <f t="shared" si="24"/>
        <v>0</v>
      </c>
      <c r="O163"/>
      <c r="P163"/>
      <c r="Q163"/>
      <c r="R163"/>
      <c r="S163"/>
    </row>
    <row r="164" spans="1:19" ht="30.95" customHeight="1">
      <c r="A164" s="43" t="s">
        <v>189</v>
      </c>
      <c r="B164" s="64" t="s">
        <v>11</v>
      </c>
      <c r="C164" s="53" t="s">
        <v>220</v>
      </c>
      <c r="D164" s="38">
        <v>2.12</v>
      </c>
      <c r="E164" s="32" t="s">
        <v>15</v>
      </c>
      <c r="F164" s="13"/>
      <c r="G164" s="52" t="s">
        <v>453</v>
      </c>
      <c r="J164"/>
      <c r="K164" s="139"/>
      <c r="L164" s="67">
        <f t="shared" si="24"/>
        <v>0</v>
      </c>
      <c r="O164"/>
      <c r="P164"/>
      <c r="Q164"/>
      <c r="R164"/>
      <c r="S164"/>
    </row>
    <row r="165" spans="1:19" ht="30">
      <c r="A165" s="43" t="s">
        <v>190</v>
      </c>
      <c r="B165" s="64" t="s">
        <v>11</v>
      </c>
      <c r="C165" s="53" t="s">
        <v>23</v>
      </c>
      <c r="D165" s="38">
        <v>2.4375</v>
      </c>
      <c r="E165" s="31" t="s">
        <v>16</v>
      </c>
      <c r="F165" s="13"/>
      <c r="G165" s="52" t="s">
        <v>454</v>
      </c>
      <c r="J165"/>
      <c r="K165" s="140"/>
      <c r="L165" s="68">
        <f t="shared" ref="L165" si="25">K165*D165</f>
        <v>0</v>
      </c>
      <c r="O165"/>
      <c r="P165"/>
      <c r="Q165"/>
      <c r="R165"/>
      <c r="S165"/>
    </row>
    <row r="166" spans="1:19" ht="35.1" customHeight="1">
      <c r="A166" s="43" t="s">
        <v>192</v>
      </c>
      <c r="B166" s="49" t="s">
        <v>11</v>
      </c>
      <c r="C166" s="53" t="s">
        <v>207</v>
      </c>
      <c r="D166" s="38">
        <v>2.5674999999999999</v>
      </c>
      <c r="E166" s="30" t="s">
        <v>15</v>
      </c>
      <c r="F166" s="13"/>
      <c r="G166" s="52" t="s">
        <v>455</v>
      </c>
      <c r="J166"/>
      <c r="K166" s="139"/>
      <c r="L166" s="67">
        <f t="shared" ref="L166:L167" si="26">IF(K166="S",D166,0)</f>
        <v>0</v>
      </c>
      <c r="O166"/>
      <c r="P166"/>
      <c r="Q166"/>
      <c r="R166"/>
      <c r="S166"/>
    </row>
    <row r="167" spans="1:19" ht="30">
      <c r="A167" s="43" t="s">
        <v>292</v>
      </c>
      <c r="B167" s="49" t="s">
        <v>11</v>
      </c>
      <c r="C167" s="53" t="s">
        <v>194</v>
      </c>
      <c r="D167" s="38">
        <f>(1.7875+2.93)/2</f>
        <v>2.3587500000000001</v>
      </c>
      <c r="E167" s="30" t="s">
        <v>15</v>
      </c>
      <c r="F167" s="13"/>
      <c r="G167" s="52" t="s">
        <v>456</v>
      </c>
      <c r="K167" s="139"/>
      <c r="L167" s="67">
        <f t="shared" si="26"/>
        <v>0</v>
      </c>
      <c r="O167"/>
      <c r="P167"/>
      <c r="Q167"/>
      <c r="R167"/>
      <c r="S167"/>
    </row>
    <row r="168" spans="1:19" ht="15.75" thickBot="1">
      <c r="B168" s="7"/>
      <c r="C168"/>
      <c r="D168" s="41"/>
      <c r="O168"/>
      <c r="P168"/>
      <c r="Q168"/>
      <c r="R168"/>
      <c r="S168"/>
    </row>
    <row r="169" spans="1:19" ht="15.75" thickBot="1">
      <c r="B169" s="7"/>
      <c r="C169"/>
      <c r="D169" s="41"/>
      <c r="H169" s="136" t="s">
        <v>474</v>
      </c>
      <c r="I169" s="137"/>
      <c r="J169" s="137"/>
      <c r="K169" s="137"/>
      <c r="L169" s="74">
        <f>SUM(L142:L167)</f>
        <v>0</v>
      </c>
      <c r="O169"/>
      <c r="P169"/>
      <c r="Q169"/>
      <c r="R169"/>
      <c r="S169"/>
    </row>
    <row r="170" spans="1:19" ht="24.75" customHeight="1" thickBot="1">
      <c r="A170" s="82" t="s">
        <v>232</v>
      </c>
      <c r="B170" s="82"/>
      <c r="C170" s="82"/>
      <c r="D170" s="82" t="s">
        <v>22</v>
      </c>
      <c r="E170" s="82"/>
      <c r="F170" s="1"/>
      <c r="H170" s="129" t="s">
        <v>475</v>
      </c>
      <c r="I170" s="130"/>
      <c r="J170" s="130"/>
      <c r="K170" s="131"/>
      <c r="L170" s="74">
        <f>L169+L139+L106+L58</f>
        <v>0</v>
      </c>
      <c r="O170"/>
      <c r="P170"/>
      <c r="Q170"/>
      <c r="R170"/>
      <c r="S170"/>
    </row>
    <row r="171" spans="1:19" ht="92.45" customHeight="1">
      <c r="A171" s="85" t="s">
        <v>44</v>
      </c>
      <c r="B171" s="86"/>
      <c r="C171" s="66" t="s">
        <v>234</v>
      </c>
      <c r="D171" s="83" t="s">
        <v>233</v>
      </c>
      <c r="E171" s="84"/>
      <c r="F171" s="1"/>
      <c r="O171"/>
      <c r="P171"/>
      <c r="Q171"/>
      <c r="R171"/>
      <c r="S171"/>
    </row>
    <row r="172" spans="1:19">
      <c r="B172" s="7"/>
      <c r="C172" s="15"/>
      <c r="D172" s="42"/>
      <c r="F172" s="1"/>
    </row>
    <row r="173" spans="1:19">
      <c r="B173" s="7"/>
      <c r="C173" s="8"/>
      <c r="D173" s="5"/>
    </row>
    <row r="174" spans="1:19" ht="21" customHeight="1">
      <c r="A174" s="82" t="s">
        <v>214</v>
      </c>
      <c r="B174" s="82"/>
      <c r="C174" s="82"/>
      <c r="D174" s="82"/>
      <c r="E174" s="82"/>
    </row>
    <row r="175" spans="1:19" ht="20.25" customHeight="1">
      <c r="A175" s="102" t="s">
        <v>221</v>
      </c>
      <c r="B175" s="102"/>
      <c r="C175" s="102"/>
      <c r="D175" s="102"/>
      <c r="E175" s="102"/>
    </row>
    <row r="176" spans="1:19" ht="14.45" customHeight="1">
      <c r="B176" s="19"/>
      <c r="C176" s="8"/>
      <c r="D176" s="25"/>
      <c r="E176" s="22"/>
    </row>
    <row r="177" spans="1:5">
      <c r="B177" s="19"/>
      <c r="C177" s="8"/>
      <c r="D177" s="20"/>
      <c r="E177" s="33"/>
    </row>
    <row r="178" spans="1:5" ht="22.5" customHeight="1">
      <c r="A178" s="82" t="s">
        <v>25</v>
      </c>
      <c r="B178" s="82"/>
      <c r="C178" s="82"/>
      <c r="D178" s="82"/>
      <c r="E178" s="82"/>
    </row>
    <row r="179" spans="1:5" ht="14.65" customHeight="1">
      <c r="A179" s="103" t="s">
        <v>235</v>
      </c>
      <c r="B179" s="103"/>
      <c r="C179" s="103"/>
      <c r="D179" s="103"/>
      <c r="E179" s="103"/>
    </row>
    <row r="180" spans="1:5" ht="19.149999999999999" customHeight="1">
      <c r="A180" s="103"/>
      <c r="B180" s="103"/>
      <c r="C180" s="103"/>
      <c r="D180" s="103"/>
      <c r="E180" s="103"/>
    </row>
    <row r="181" spans="1:5" ht="30.75" customHeight="1">
      <c r="A181" s="88" t="s">
        <v>223</v>
      </c>
      <c r="B181" s="88"/>
      <c r="C181" s="88"/>
      <c r="D181" s="88"/>
      <c r="E181" s="88"/>
    </row>
    <row r="182" spans="1:5" ht="14.65" customHeight="1">
      <c r="A182" s="88" t="s">
        <v>215</v>
      </c>
      <c r="B182" s="88"/>
      <c r="C182" s="88"/>
      <c r="D182" s="88"/>
      <c r="E182" s="88"/>
    </row>
    <row r="183" spans="1:5">
      <c r="A183" s="88"/>
      <c r="B183" s="88"/>
      <c r="C183" s="88"/>
      <c r="D183" s="88"/>
      <c r="E183" s="88"/>
    </row>
    <row r="184" spans="1:5" ht="47.25" customHeight="1">
      <c r="A184" s="93" t="s">
        <v>227</v>
      </c>
      <c r="B184" s="94"/>
      <c r="C184" s="94"/>
      <c r="D184" s="94"/>
      <c r="E184" s="95"/>
    </row>
    <row r="185" spans="1:5" ht="14.65" customHeight="1">
      <c r="A185" s="89" t="s">
        <v>277</v>
      </c>
      <c r="B185" s="89"/>
      <c r="C185" s="89"/>
      <c r="D185" s="89"/>
      <c r="E185" s="89"/>
    </row>
    <row r="186" spans="1:5" ht="35.65" customHeight="1">
      <c r="A186" s="89"/>
      <c r="B186" s="89"/>
      <c r="C186" s="89"/>
      <c r="D186" s="89"/>
      <c r="E186" s="89"/>
    </row>
    <row r="187" spans="1:5" ht="14.65" customHeight="1">
      <c r="A187" s="89" t="s">
        <v>228</v>
      </c>
      <c r="B187" s="89"/>
      <c r="C187" s="89"/>
      <c r="D187" s="89"/>
      <c r="E187" s="89"/>
    </row>
    <row r="188" spans="1:5" ht="30.75" customHeight="1">
      <c r="A188" s="89"/>
      <c r="B188" s="89"/>
      <c r="C188" s="89"/>
      <c r="D188" s="89"/>
      <c r="E188" s="89"/>
    </row>
    <row r="189" spans="1:5" ht="14.45" customHeight="1">
      <c r="A189" s="96" t="s">
        <v>226</v>
      </c>
      <c r="B189" s="97"/>
      <c r="C189" s="97"/>
      <c r="D189" s="97"/>
      <c r="E189" s="98"/>
    </row>
    <row r="190" spans="1:5" ht="33" customHeight="1">
      <c r="A190" s="99"/>
      <c r="B190" s="100"/>
      <c r="C190" s="100"/>
      <c r="D190" s="100"/>
      <c r="E190" s="101"/>
    </row>
    <row r="191" spans="1:5" ht="14.45" customHeight="1">
      <c r="B191"/>
      <c r="D191" s="10"/>
    </row>
    <row r="192" spans="1:5">
      <c r="B192"/>
      <c r="D192" s="10"/>
    </row>
    <row r="193" spans="1:5" ht="24.75" customHeight="1">
      <c r="A193" s="90" t="s">
        <v>26</v>
      </c>
      <c r="B193" s="91"/>
      <c r="C193" s="91"/>
      <c r="D193" s="91"/>
      <c r="E193" s="92"/>
    </row>
    <row r="194" spans="1:5">
      <c r="A194" s="75" t="s">
        <v>222</v>
      </c>
      <c r="B194" s="75"/>
      <c r="C194" s="75"/>
      <c r="D194" s="75"/>
      <c r="E194" s="75"/>
    </row>
    <row r="195" spans="1:5">
      <c r="A195" s="75" t="s">
        <v>229</v>
      </c>
      <c r="B195" s="75"/>
      <c r="C195" s="75"/>
      <c r="D195" s="75"/>
      <c r="E195" s="75"/>
    </row>
    <row r="196" spans="1:5" ht="14.45" customHeight="1">
      <c r="A196" s="75" t="s">
        <v>230</v>
      </c>
      <c r="B196" s="75"/>
      <c r="C196" s="75"/>
      <c r="D196" s="75"/>
      <c r="E196" s="75"/>
    </row>
    <row r="197" spans="1:5">
      <c r="A197" s="75" t="s">
        <v>231</v>
      </c>
      <c r="B197" s="75"/>
      <c r="C197" s="75"/>
      <c r="D197" s="75"/>
      <c r="E197" s="75"/>
    </row>
    <row r="198" spans="1:5" ht="8.25" customHeight="1" thickBot="1">
      <c r="B198" s="14"/>
      <c r="C198" s="14"/>
      <c r="D198" s="26"/>
      <c r="E198" s="26"/>
    </row>
    <row r="199" spans="1:5" ht="29.65" customHeight="1" thickBot="1">
      <c r="A199" s="76" t="s">
        <v>225</v>
      </c>
      <c r="B199" s="77"/>
      <c r="C199" s="77"/>
      <c r="D199" s="77"/>
      <c r="E199" s="78"/>
    </row>
    <row r="201" spans="1:5" ht="14.45" customHeight="1">
      <c r="B201" s="18"/>
      <c r="C201" s="18"/>
    </row>
    <row r="202" spans="1:5">
      <c r="B202" s="17"/>
    </row>
    <row r="203" spans="1:5" ht="14.45" customHeight="1">
      <c r="B203" s="17"/>
    </row>
    <row r="204" spans="1:5">
      <c r="B204" s="17"/>
    </row>
    <row r="205" spans="1:5">
      <c r="B205" s="17"/>
    </row>
  </sheetData>
  <dataConsolidate/>
  <mergeCells count="41">
    <mergeCell ref="H139:K139"/>
    <mergeCell ref="H106:K106"/>
    <mergeCell ref="N8:Q11"/>
    <mergeCell ref="H169:K169"/>
    <mergeCell ref="H170:K170"/>
    <mergeCell ref="I58:K58"/>
    <mergeCell ref="J61:J62"/>
    <mergeCell ref="J6:M7"/>
    <mergeCell ref="J8:K11"/>
    <mergeCell ref="L8:M11"/>
    <mergeCell ref="A5:G5"/>
    <mergeCell ref="A6:G6"/>
    <mergeCell ref="A7:G7"/>
    <mergeCell ref="A8:G8"/>
    <mergeCell ref="A9:G9"/>
    <mergeCell ref="A1:G4"/>
    <mergeCell ref="A194:E194"/>
    <mergeCell ref="A195:E195"/>
    <mergeCell ref="A181:E181"/>
    <mergeCell ref="A182:E183"/>
    <mergeCell ref="A185:E186"/>
    <mergeCell ref="A187:E188"/>
    <mergeCell ref="A193:E193"/>
    <mergeCell ref="A184:E184"/>
    <mergeCell ref="A189:E190"/>
    <mergeCell ref="A175:E175"/>
    <mergeCell ref="A178:E178"/>
    <mergeCell ref="A179:E180"/>
    <mergeCell ref="C58:G58"/>
    <mergeCell ref="F12:F20"/>
    <mergeCell ref="A10:F10"/>
    <mergeCell ref="A196:E196"/>
    <mergeCell ref="A197:E197"/>
    <mergeCell ref="A199:E199"/>
    <mergeCell ref="A64:E64"/>
    <mergeCell ref="F61:F62"/>
    <mergeCell ref="D170:E170"/>
    <mergeCell ref="D171:E171"/>
    <mergeCell ref="A170:C170"/>
    <mergeCell ref="A171:B171"/>
    <mergeCell ref="A174:E174"/>
  </mergeCells>
  <conditionalFormatting sqref="L22 L36:L37 L44:L46 L54 L56:L57 L63 L65:L66 L71:L72 L95 L127:L130 L142:L149 L151 L155:L156 L160:L164 L166:L167 L12:L20">
    <cfRule type="cellIs" dxfId="11" priority="37" operator="greaterThan">
      <formula>0</formula>
    </cfRule>
  </conditionalFormatting>
  <conditionalFormatting sqref="L142:L167 L169:L170 L108:L140 L12:L106">
    <cfRule type="cellIs" dxfId="10" priority="36" operator="greaterThan">
      <formula>0</formula>
    </cfRule>
  </conditionalFormatting>
  <conditionalFormatting sqref="L139">
    <cfRule type="cellIs" dxfId="6" priority="7" operator="greaterThan">
      <formula>0</formula>
    </cfRule>
  </conditionalFormatting>
  <conditionalFormatting sqref="L169:L170">
    <cfRule type="cellIs" dxfId="3" priority="4" operator="greaterThan">
      <formula>0</formula>
    </cfRule>
  </conditionalFormatting>
  <conditionalFormatting sqref="L169:L170">
    <cfRule type="cellIs" dxfId="2" priority="3" operator="greaterThan">
      <formula>0</formula>
    </cfRule>
  </conditionalFormatting>
  <conditionalFormatting sqref="L106">
    <cfRule type="cellIs" dxfId="1" priority="2" operator="greaterThan">
      <formula>0</formula>
    </cfRule>
  </conditionalFormatting>
  <conditionalFormatting sqref="L106">
    <cfRule type="cellIs" dxfId="0" priority="1" operator="greaterThan">
      <formula>0</formula>
    </cfRule>
  </conditionalFormatting>
  <dataValidations xWindow="1355" yWindow="631" count="4">
    <dataValidation type="whole" allowBlank="1" showInputMessage="1" showErrorMessage="1" sqref="K23">
      <formula1>0</formula1>
      <formula2>10</formula2>
    </dataValidation>
    <dataValidation type="whole" allowBlank="1" showInputMessage="1" showErrorMessage="1" sqref="K150">
      <formula1>0</formula1>
      <formula2>2</formula2>
    </dataValidation>
    <dataValidation type="whole" allowBlank="1" showInputMessage="1" showErrorMessage="1" promptTitle="Alerta de Máximo" prompt="Só é permitida a participação em até três programas stricto sensu" sqref="K62">
      <formula1>0</formula1>
      <formula2>3</formula2>
    </dataValidation>
    <dataValidation type="whole" allowBlank="1" showInputMessage="1" showErrorMessage="1" promptTitle="Alerta de Máximo" prompt="Só é permitida a participação em até três programas stricto sensu" sqref="K61">
      <formula1>0</formula1>
      <formula2>3</formula2>
    </dataValidation>
  </dataValidations>
  <printOptions horizontalCentered="1" verticalCentered="1"/>
  <pageMargins left="0.25" right="0.25" top="0.75" bottom="0.75" header="0.3" footer="0.3"/>
  <pageSetup paperSize="9" scale="59" fitToHeight="0" orientation="landscape" verticalDpi="4" r:id="rId1"/>
  <headerFooter>
    <oddHeader>&amp;R&amp;G</oddHeader>
    <oddFooter>&amp;L&amp;"-,Negrito"&amp;K04+000Pró-Reitoria de Desenvolvimento de Pessoas&amp;C&amp;G&amp;R&amp;"-,Negrito"&amp;K04+000&amp;D &amp;T</oddFooter>
  </headerFooter>
  <legacyDrawing r:id="rId2"/>
  <legacyDrawingHF r:id="rId3"/>
  <oleObjects>
    <oleObject progId="CDraw5" shapeId="1034"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RAD</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sergio campello</cp:lastModifiedBy>
  <cp:lastPrinted>2016-12-26T19:40:42Z</cp:lastPrinted>
  <dcterms:created xsi:type="dcterms:W3CDTF">2015-07-08T17:16:43Z</dcterms:created>
  <dcterms:modified xsi:type="dcterms:W3CDTF">2017-02-10T21:16:18Z</dcterms:modified>
</cp:coreProperties>
</file>